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2"/>
  <workbookPr defaultThemeVersion="124226"/>
  <mc:AlternateContent xmlns:mc="http://schemas.openxmlformats.org/markup-compatibility/2006">
    <mc:Choice Requires="x15">
      <x15ac:absPath xmlns:x15ac="http://schemas.microsoft.com/office/spreadsheetml/2010/11/ac" url="\\tsclient\C\Doc\SKATEPARK\"/>
    </mc:Choice>
  </mc:AlternateContent>
  <xr:revisionPtr revIDLastSave="0" documentId="8_{C00A4C46-7888-4B8B-A401-B696A5FB1E14}" xr6:coauthVersionLast="36" xr6:coauthVersionMax="36" xr10:uidLastSave="{00000000-0000-0000-0000-000000000000}"/>
  <bookViews>
    <workbookView xWindow="-120" yWindow="-120" windowWidth="20730" windowHeight="11760" xr2:uid="{00000000-000D-0000-FFFF-FFFF00000000}"/>
  </bookViews>
  <sheets>
    <sheet name="Descripción" sheetId="2" r:id="rId1"/>
    <sheet name="Resumen" sheetId="1" r:id="rId2"/>
  </sheets>
  <definedNames>
    <definedName name="_xlnm.Print_Area" localSheetId="0">Descripción!$B$4:$M$474</definedName>
    <definedName name="_xlnm.Print_Area" localSheetId="1">Resumen!$A$4:$L$128</definedName>
    <definedName name="_xlnm.Print_Titles" localSheetId="0">Descripción!$1:$3</definedName>
    <definedName name="_xlnm.Print_Titles" localSheetId="1">Resumen!$1:$3</definedName>
  </definedNames>
  <calcPr calcId="191029"/>
</workbook>
</file>

<file path=xl/calcChain.xml><?xml version="1.0" encoding="utf-8"?>
<calcChain xmlns="http://schemas.openxmlformats.org/spreadsheetml/2006/main">
  <c r="J359" i="2" l="1"/>
  <c r="J360" i="2"/>
  <c r="J345" i="2"/>
  <c r="J344" i="2"/>
  <c r="N17" i="1"/>
  <c r="N25" i="1"/>
  <c r="N42" i="1"/>
  <c r="N52" i="1"/>
  <c r="N58" i="1"/>
  <c r="N69" i="1"/>
  <c r="N74" i="1"/>
  <c r="N83" i="1"/>
  <c r="N87" i="1"/>
  <c r="N92" i="1"/>
  <c r="K13" i="1"/>
  <c r="K12" i="1"/>
  <c r="J13" i="1"/>
  <c r="J12" i="1"/>
  <c r="L12" i="1" l="1"/>
  <c r="N12" i="1" s="1"/>
  <c r="L13" i="1"/>
  <c r="N13" i="1" s="1"/>
  <c r="K5" i="1"/>
  <c r="K8" i="1"/>
  <c r="K7" i="1"/>
  <c r="K15" i="1"/>
  <c r="J426" i="2"/>
  <c r="J425" i="2"/>
  <c r="J424" i="2"/>
  <c r="J423" i="2"/>
  <c r="J422" i="2"/>
  <c r="J421" i="2"/>
  <c r="J427" i="2" l="1"/>
  <c r="K427" i="2" s="1"/>
  <c r="J414" i="2" l="1"/>
  <c r="J411" i="2"/>
  <c r="J114" i="2"/>
  <c r="J115" i="2" s="1"/>
  <c r="K98" i="1"/>
  <c r="K97" i="1"/>
  <c r="K96" i="1"/>
  <c r="K95" i="1"/>
  <c r="K94" i="1"/>
  <c r="K93" i="1"/>
  <c r="K90" i="1"/>
  <c r="K89" i="1"/>
  <c r="K88" i="1"/>
  <c r="K85" i="1"/>
  <c r="K84" i="1"/>
  <c r="K81" i="1"/>
  <c r="K80" i="1"/>
  <c r="K79" i="1"/>
  <c r="K78" i="1"/>
  <c r="K77" i="1"/>
  <c r="K76" i="1"/>
  <c r="K75" i="1"/>
  <c r="K72" i="1"/>
  <c r="K71" i="1"/>
  <c r="K70" i="1"/>
  <c r="K67" i="1"/>
  <c r="K66" i="1"/>
  <c r="K65" i="1"/>
  <c r="K64" i="1"/>
  <c r="K63" i="1"/>
  <c r="K62" i="1"/>
  <c r="K61" i="1"/>
  <c r="K60" i="1"/>
  <c r="K59" i="1"/>
  <c r="K56" i="1"/>
  <c r="K54" i="1"/>
  <c r="K53" i="1"/>
  <c r="K50" i="1"/>
  <c r="K49" i="1"/>
  <c r="K48" i="1"/>
  <c r="K47" i="1"/>
  <c r="K46" i="1"/>
  <c r="K45" i="1"/>
  <c r="K44" i="1"/>
  <c r="K43" i="1"/>
  <c r="K40" i="1"/>
  <c r="K39" i="1"/>
  <c r="K38" i="1"/>
  <c r="K37" i="1"/>
  <c r="K36" i="1"/>
  <c r="K35" i="1"/>
  <c r="K34" i="1"/>
  <c r="K33" i="1"/>
  <c r="K32" i="1"/>
  <c r="K31" i="1"/>
  <c r="K30" i="1"/>
  <c r="K29" i="1"/>
  <c r="K28" i="1"/>
  <c r="K27" i="1"/>
  <c r="K26" i="1"/>
  <c r="K23" i="1"/>
  <c r="K22" i="1"/>
  <c r="K21" i="1"/>
  <c r="K20" i="1"/>
  <c r="K19" i="1"/>
  <c r="K18" i="1"/>
  <c r="K14" i="1"/>
  <c r="K11" i="1"/>
  <c r="K10" i="1"/>
  <c r="K9" i="1"/>
  <c r="K6" i="1"/>
  <c r="J208" i="2"/>
  <c r="J207" i="2"/>
  <c r="J6" i="1"/>
  <c r="J5" i="1"/>
  <c r="K442" i="2"/>
  <c r="M442" i="2" s="1"/>
  <c r="K440" i="2"/>
  <c r="M440" i="2" s="1"/>
  <c r="K438" i="2"/>
  <c r="M438" i="2" s="1"/>
  <c r="K436" i="2"/>
  <c r="M436" i="2" s="1"/>
  <c r="K434" i="2"/>
  <c r="M434" i="2" s="1"/>
  <c r="K432" i="2"/>
  <c r="M432" i="2" s="1"/>
  <c r="K428" i="2"/>
  <c r="M428" i="2" s="1"/>
  <c r="J416" i="2"/>
  <c r="J415" i="2"/>
  <c r="J413" i="2"/>
  <c r="J412" i="2"/>
  <c r="K404" i="2"/>
  <c r="M404" i="2" s="1"/>
  <c r="K402" i="2"/>
  <c r="M402" i="2" s="1"/>
  <c r="J399" i="2"/>
  <c r="J398" i="2"/>
  <c r="J394" i="2"/>
  <c r="K394" i="2" s="1"/>
  <c r="K391" i="2" s="1"/>
  <c r="M391" i="2" s="1"/>
  <c r="K389" i="2"/>
  <c r="M389" i="2" s="1"/>
  <c r="K387" i="2"/>
  <c r="M387" i="2" s="1"/>
  <c r="K385" i="2"/>
  <c r="M385" i="2" s="1"/>
  <c r="K383" i="2"/>
  <c r="M383" i="2" s="1"/>
  <c r="K381" i="2"/>
  <c r="M381" i="2" s="1"/>
  <c r="K377" i="2"/>
  <c r="J72" i="1" s="1"/>
  <c r="K375" i="2"/>
  <c r="J71" i="1" s="1"/>
  <c r="J70" i="1"/>
  <c r="K369" i="2"/>
  <c r="M369" i="2" s="1"/>
  <c r="K367" i="2"/>
  <c r="M367" i="2" s="1"/>
  <c r="K365" i="2"/>
  <c r="M365" i="2" s="1"/>
  <c r="K363" i="2"/>
  <c r="M363" i="2" s="1"/>
  <c r="J362" i="2"/>
  <c r="J361" i="2"/>
  <c r="J358" i="2"/>
  <c r="J357" i="2"/>
  <c r="J62" i="1"/>
  <c r="J61" i="1"/>
  <c r="J60" i="1"/>
  <c r="J347" i="2"/>
  <c r="J346" i="2"/>
  <c r="J343" i="2"/>
  <c r="J337" i="2"/>
  <c r="J336" i="2"/>
  <c r="J332" i="2"/>
  <c r="J331" i="2"/>
  <c r="K326" i="2"/>
  <c r="M326" i="2" s="1"/>
  <c r="K324" i="2"/>
  <c r="M324" i="2" s="1"/>
  <c r="K320" i="2"/>
  <c r="J50" i="1" s="1"/>
  <c r="K318" i="2"/>
  <c r="J49" i="1" s="1"/>
  <c r="K316" i="2"/>
  <c r="J48" i="1" s="1"/>
  <c r="K314" i="2"/>
  <c r="J47" i="1" s="1"/>
  <c r="J313" i="2"/>
  <c r="J312" i="2"/>
  <c r="J311" i="2"/>
  <c r="J310" i="2"/>
  <c r="J309" i="2"/>
  <c r="J308" i="2"/>
  <c r="J303" i="2"/>
  <c r="J302" i="2"/>
  <c r="J301" i="2"/>
  <c r="J300" i="2"/>
  <c r="J299" i="2"/>
  <c r="J298" i="2"/>
  <c r="J297" i="2"/>
  <c r="J296" i="2"/>
  <c r="J295" i="2"/>
  <c r="J294" i="2"/>
  <c r="J293" i="2"/>
  <c r="J292" i="2"/>
  <c r="J291" i="2"/>
  <c r="J290" i="2"/>
  <c r="J289" i="2"/>
  <c r="J288" i="2"/>
  <c r="J287" i="2"/>
  <c r="J286" i="2"/>
  <c r="J285" i="2"/>
  <c r="J281" i="2"/>
  <c r="J280" i="2"/>
  <c r="J279" i="2"/>
  <c r="J278" i="2"/>
  <c r="J277" i="2"/>
  <c r="J276" i="2"/>
  <c r="J272" i="2"/>
  <c r="J271" i="2"/>
  <c r="J270" i="2"/>
  <c r="J264" i="2"/>
  <c r="J263" i="2"/>
  <c r="J259" i="2"/>
  <c r="J258" i="2"/>
  <c r="J257" i="2"/>
  <c r="J256" i="2"/>
  <c r="J255" i="2"/>
  <c r="J251" i="2"/>
  <c r="J250" i="2"/>
  <c r="J249" i="2"/>
  <c r="J248" i="2"/>
  <c r="J247" i="2"/>
  <c r="J246" i="2"/>
  <c r="J245" i="2"/>
  <c r="J244" i="2"/>
  <c r="J243" i="2"/>
  <c r="J242" i="2"/>
  <c r="J241" i="2"/>
  <c r="J240" i="2"/>
  <c r="J239" i="2"/>
  <c r="J235" i="2"/>
  <c r="K235" i="2" s="1"/>
  <c r="K232" i="2" s="1"/>
  <c r="M232" i="2" s="1"/>
  <c r="J231" i="2"/>
  <c r="K231" i="2" s="1"/>
  <c r="K228" i="2" s="1"/>
  <c r="M228" i="2" s="1"/>
  <c r="J227" i="2"/>
  <c r="J226" i="2"/>
  <c r="J225" i="2"/>
  <c r="J224" i="2"/>
  <c r="J223" i="2"/>
  <c r="J222" i="2"/>
  <c r="J218" i="2"/>
  <c r="J217" i="2"/>
  <c r="J213" i="2"/>
  <c r="K213" i="2" s="1"/>
  <c r="K210" i="2" s="1"/>
  <c r="M210" i="2" s="1"/>
  <c r="J191" i="2"/>
  <c r="J190" i="2"/>
  <c r="J189" i="2"/>
  <c r="J188" i="2"/>
  <c r="J187" i="2"/>
  <c r="J186" i="2"/>
  <c r="J185" i="2"/>
  <c r="J183" i="2"/>
  <c r="J181" i="2"/>
  <c r="J180" i="2"/>
  <c r="J178" i="2"/>
  <c r="J177" i="2"/>
  <c r="J175" i="2"/>
  <c r="J174" i="2"/>
  <c r="J173" i="2"/>
  <c r="J172" i="2"/>
  <c r="J171" i="2"/>
  <c r="J169" i="2"/>
  <c r="J168" i="2"/>
  <c r="J167" i="2"/>
  <c r="J166" i="2"/>
  <c r="J165" i="2"/>
  <c r="J160" i="2"/>
  <c r="J159" i="2"/>
  <c r="J158" i="2"/>
  <c r="J157" i="2"/>
  <c r="J156" i="2"/>
  <c r="J155" i="2"/>
  <c r="J154" i="2"/>
  <c r="K149" i="2"/>
  <c r="M149" i="2" s="1"/>
  <c r="K147" i="2"/>
  <c r="M147" i="2" s="1"/>
  <c r="J146" i="2"/>
  <c r="K146" i="2" s="1"/>
  <c r="K143" i="2" s="1"/>
  <c r="M143" i="2" s="1"/>
  <c r="K137" i="2"/>
  <c r="J23" i="1" s="1"/>
  <c r="K135" i="2"/>
  <c r="M135" i="2" s="1"/>
  <c r="K133" i="2"/>
  <c r="J21" i="1" s="1"/>
  <c r="M131" i="2"/>
  <c r="K129" i="2"/>
  <c r="J19" i="1" s="1"/>
  <c r="J128" i="2"/>
  <c r="J127" i="2"/>
  <c r="J126" i="2"/>
  <c r="J125" i="2"/>
  <c r="J124" i="2"/>
  <c r="J123" i="2"/>
  <c r="J122" i="2"/>
  <c r="J121" i="2"/>
  <c r="J109" i="2"/>
  <c r="J108" i="2"/>
  <c r="J78" i="2"/>
  <c r="J77" i="2"/>
  <c r="J76" i="2"/>
  <c r="J74" i="2"/>
  <c r="J73" i="2"/>
  <c r="J72" i="2"/>
  <c r="J71" i="2"/>
  <c r="J70" i="2"/>
  <c r="J69" i="2"/>
  <c r="J68" i="2"/>
  <c r="J67" i="2"/>
  <c r="J66" i="2"/>
  <c r="J62" i="2"/>
  <c r="J61" i="2"/>
  <c r="J60" i="2"/>
  <c r="J56" i="2"/>
  <c r="J55" i="2"/>
  <c r="J54" i="2"/>
  <c r="J53" i="2"/>
  <c r="J52" i="2"/>
  <c r="J51" i="2"/>
  <c r="J50" i="2"/>
  <c r="J49" i="2"/>
  <c r="J48" i="2"/>
  <c r="J43" i="2"/>
  <c r="J42" i="2"/>
  <c r="J41" i="2"/>
  <c r="J39" i="2"/>
  <c r="J38" i="2"/>
  <c r="J37" i="2"/>
  <c r="J36" i="2"/>
  <c r="J35" i="2"/>
  <c r="J34" i="2"/>
  <c r="J33" i="2"/>
  <c r="J32" i="2"/>
  <c r="J31" i="2"/>
  <c r="J27" i="2"/>
  <c r="J26" i="2"/>
  <c r="J25" i="2"/>
  <c r="J24" i="2"/>
  <c r="J22" i="2"/>
  <c r="J19" i="2"/>
  <c r="J18" i="2"/>
  <c r="J17" i="2"/>
  <c r="J16" i="2"/>
  <c r="J15" i="2"/>
  <c r="J10" i="2"/>
  <c r="K10" i="2" s="1"/>
  <c r="M7" i="2"/>
  <c r="M5" i="2"/>
  <c r="K347" i="2" l="1"/>
  <c r="L62" i="1"/>
  <c r="N62" i="1" s="1"/>
  <c r="K218" i="2"/>
  <c r="K214" i="2" s="1"/>
  <c r="J417" i="2"/>
  <c r="K417" i="2" s="1"/>
  <c r="K408" i="2" s="1"/>
  <c r="K332" i="2"/>
  <c r="K328" i="2" s="1"/>
  <c r="M328" i="2" s="1"/>
  <c r="M320" i="2"/>
  <c r="M348" i="2"/>
  <c r="M316" i="2"/>
  <c r="K115" i="2"/>
  <c r="K111" i="2" s="1"/>
  <c r="M352" i="2"/>
  <c r="K340" i="2"/>
  <c r="M340" i="2" s="1"/>
  <c r="M375" i="2"/>
  <c r="K399" i="2"/>
  <c r="K395" i="2" s="1"/>
  <c r="M395" i="2" s="1"/>
  <c r="M400" i="2" s="1"/>
  <c r="K454" i="2" s="1"/>
  <c r="K208" i="2"/>
  <c r="K209" i="2" s="1"/>
  <c r="K192" i="2" s="1"/>
  <c r="M192" i="2" s="1"/>
  <c r="J110" i="2"/>
  <c r="K110" i="2" s="1"/>
  <c r="K105" i="2" s="1"/>
  <c r="M105" i="2" s="1"/>
  <c r="M406" i="2"/>
  <c r="K455" i="2" s="1"/>
  <c r="K191" i="2"/>
  <c r="K161" i="2" s="1"/>
  <c r="M161" i="2" s="1"/>
  <c r="J94" i="1"/>
  <c r="K27" i="2"/>
  <c r="K11" i="2" s="1"/>
  <c r="M11" i="2" s="1"/>
  <c r="K128" i="2"/>
  <c r="K118" i="2" s="1"/>
  <c r="M118" i="2" s="1"/>
  <c r="J98" i="1"/>
  <c r="M141" i="2"/>
  <c r="J44" i="2"/>
  <c r="K44" i="2" s="1"/>
  <c r="J64" i="1"/>
  <c r="L64" i="1" s="1"/>
  <c r="N64" i="1" s="1"/>
  <c r="K281" i="2"/>
  <c r="K273" i="2" s="1"/>
  <c r="M273" i="2" s="1"/>
  <c r="M314" i="2"/>
  <c r="M318" i="2"/>
  <c r="M350" i="2"/>
  <c r="M373" i="2"/>
  <c r="M377" i="2"/>
  <c r="J20" i="1"/>
  <c r="M214" i="2"/>
  <c r="J34" i="1"/>
  <c r="J54" i="1"/>
  <c r="J80" i="1"/>
  <c r="M129" i="2"/>
  <c r="M133" i="2"/>
  <c r="M137" i="2"/>
  <c r="K227" i="2"/>
  <c r="K219" i="2" s="1"/>
  <c r="K251" i="2"/>
  <c r="K236" i="2" s="1"/>
  <c r="K272" i="2"/>
  <c r="K267" i="2" s="1"/>
  <c r="J304" i="2"/>
  <c r="K304" i="2" s="1"/>
  <c r="K282" i="2" s="1"/>
  <c r="K313" i="2"/>
  <c r="K305" i="2" s="1"/>
  <c r="K337" i="2"/>
  <c r="K333" i="2" s="1"/>
  <c r="K362" i="2"/>
  <c r="K354" i="2" s="1"/>
  <c r="J27" i="1"/>
  <c r="J65" i="1"/>
  <c r="J77" i="1"/>
  <c r="J95" i="1"/>
  <c r="K56" i="2"/>
  <c r="K45" i="2" s="1"/>
  <c r="K74" i="2"/>
  <c r="K259" i="2"/>
  <c r="K252" i="2" s="1"/>
  <c r="K418" i="2"/>
  <c r="J22" i="1"/>
  <c r="J28" i="1"/>
  <c r="J36" i="1"/>
  <c r="J66" i="1"/>
  <c r="J78" i="1"/>
  <c r="J84" i="1"/>
  <c r="J90" i="1"/>
  <c r="J96" i="1"/>
  <c r="J76" i="1"/>
  <c r="K39" i="2"/>
  <c r="K62" i="2"/>
  <c r="K57" i="2" s="1"/>
  <c r="J79" i="2"/>
  <c r="K79" i="2" s="1"/>
  <c r="K160" i="2"/>
  <c r="K151" i="2" s="1"/>
  <c r="K264" i="2"/>
  <c r="K260" i="2" s="1"/>
  <c r="J29" i="1"/>
  <c r="J33" i="1"/>
  <c r="J37" i="1"/>
  <c r="J53" i="1"/>
  <c r="J67" i="1"/>
  <c r="J75" i="1"/>
  <c r="J79" i="1"/>
  <c r="J85" i="1"/>
  <c r="J93" i="1"/>
  <c r="J97" i="1"/>
  <c r="M444" i="2"/>
  <c r="K457" i="2" s="1"/>
  <c r="J55" i="1" l="1"/>
  <c r="L55" i="1" s="1"/>
  <c r="N55" i="1" s="1"/>
  <c r="M379" i="2"/>
  <c r="K453" i="2" s="1"/>
  <c r="M111" i="2"/>
  <c r="J15" i="1"/>
  <c r="L15" i="1" s="1"/>
  <c r="N15" i="1" s="1"/>
  <c r="J31" i="1"/>
  <c r="L31" i="1" s="1"/>
  <c r="N31" i="1" s="1"/>
  <c r="J81" i="1"/>
  <c r="J44" i="1"/>
  <c r="L44" i="1" s="1"/>
  <c r="N44" i="1" s="1"/>
  <c r="J18" i="1"/>
  <c r="L18" i="1" s="1"/>
  <c r="N18" i="1" s="1"/>
  <c r="J59" i="1"/>
  <c r="K28" i="2"/>
  <c r="M28" i="2" s="1"/>
  <c r="J26" i="1"/>
  <c r="L26" i="1" s="1"/>
  <c r="N26" i="1" s="1"/>
  <c r="J14" i="1"/>
  <c r="L14" i="1" s="1"/>
  <c r="N14" i="1" s="1"/>
  <c r="J7" i="1"/>
  <c r="L7" i="1" s="1"/>
  <c r="N7" i="1" s="1"/>
  <c r="J32" i="1"/>
  <c r="L32" i="1" s="1"/>
  <c r="N32" i="1" s="1"/>
  <c r="M139" i="2"/>
  <c r="K448" i="2" s="1"/>
  <c r="M282" i="2"/>
  <c r="J45" i="1"/>
  <c r="L45" i="1" s="1"/>
  <c r="N45" i="1" s="1"/>
  <c r="M151" i="2"/>
  <c r="J30" i="1"/>
  <c r="L30" i="1" s="1"/>
  <c r="N30" i="1" s="1"/>
  <c r="M252" i="2"/>
  <c r="J39" i="1"/>
  <c r="L39" i="1" s="1"/>
  <c r="N39" i="1" s="1"/>
  <c r="M418" i="2"/>
  <c r="J89" i="1"/>
  <c r="L89" i="1" s="1"/>
  <c r="N89" i="1" s="1"/>
  <c r="K63" i="2"/>
  <c r="M354" i="2"/>
  <c r="M371" i="2" s="1"/>
  <c r="J63" i="1"/>
  <c r="L63" i="1" s="1"/>
  <c r="N63" i="1" s="1"/>
  <c r="M267" i="2"/>
  <c r="J43" i="1"/>
  <c r="L43" i="1" s="1"/>
  <c r="N43" i="1" s="1"/>
  <c r="M57" i="2"/>
  <c r="J10" i="1"/>
  <c r="L10" i="1" s="1"/>
  <c r="N10" i="1" s="1"/>
  <c r="M408" i="2"/>
  <c r="J88" i="1"/>
  <c r="L88" i="1" s="1"/>
  <c r="N88" i="1" s="1"/>
  <c r="M45" i="2"/>
  <c r="J9" i="1"/>
  <c r="L9" i="1" s="1"/>
  <c r="N9" i="1" s="1"/>
  <c r="M333" i="2"/>
  <c r="M338" i="2" s="1"/>
  <c r="K451" i="2" s="1"/>
  <c r="J56" i="1"/>
  <c r="L56" i="1" s="1"/>
  <c r="N56" i="1" s="1"/>
  <c r="M236" i="2"/>
  <c r="J38" i="1"/>
  <c r="L38" i="1" s="1"/>
  <c r="N38" i="1" s="1"/>
  <c r="M260" i="2"/>
  <c r="J40" i="1"/>
  <c r="L40" i="1" s="1"/>
  <c r="N40" i="1" s="1"/>
  <c r="M305" i="2"/>
  <c r="J46" i="1"/>
  <c r="L46" i="1" s="1"/>
  <c r="N46" i="1" s="1"/>
  <c r="M219" i="2"/>
  <c r="J35" i="1"/>
  <c r="L35" i="1" s="1"/>
  <c r="N35" i="1" s="1"/>
  <c r="L33" i="1"/>
  <c r="N33" i="1" s="1"/>
  <c r="L36" i="1"/>
  <c r="N36" i="1" s="1"/>
  <c r="L76" i="1"/>
  <c r="N76" i="1" s="1"/>
  <c r="L65" i="1"/>
  <c r="N65" i="1" s="1"/>
  <c r="L71" i="1"/>
  <c r="N71" i="1" s="1"/>
  <c r="L75" i="1"/>
  <c r="N75" i="1" s="1"/>
  <c r="L94" i="1"/>
  <c r="N94" i="1" s="1"/>
  <c r="L96" i="1"/>
  <c r="N96" i="1" s="1"/>
  <c r="L98" i="1"/>
  <c r="N98" i="1" s="1"/>
  <c r="L20" i="1"/>
  <c r="N20" i="1" s="1"/>
  <c r="L22" i="1"/>
  <c r="N22" i="1" s="1"/>
  <c r="L27" i="1"/>
  <c r="N27" i="1" s="1"/>
  <c r="L6" i="1"/>
  <c r="N6" i="1" s="1"/>
  <c r="L19" i="1"/>
  <c r="N19" i="1" s="1"/>
  <c r="L23" i="1"/>
  <c r="N23" i="1" s="1"/>
  <c r="L60" i="1"/>
  <c r="N60" i="1" s="1"/>
  <c r="L70" i="1"/>
  <c r="N70" i="1" s="1"/>
  <c r="L47" i="1"/>
  <c r="N47" i="1" s="1"/>
  <c r="L53" i="1"/>
  <c r="N53" i="1" s="1"/>
  <c r="L37" i="1"/>
  <c r="N37" i="1" s="1"/>
  <c r="L59" i="1"/>
  <c r="N59" i="1" s="1"/>
  <c r="L48" i="1"/>
  <c r="N48" i="1" s="1"/>
  <c r="L81" i="1"/>
  <c r="N81" i="1" s="1"/>
  <c r="L84" i="1"/>
  <c r="N84" i="1" s="1"/>
  <c r="L93" i="1"/>
  <c r="N93" i="1" s="1"/>
  <c r="L97" i="1"/>
  <c r="N97" i="1" s="1"/>
  <c r="L28" i="1"/>
  <c r="N28" i="1" s="1"/>
  <c r="L50" i="1"/>
  <c r="N50" i="1" s="1"/>
  <c r="L54" i="1"/>
  <c r="N54" i="1" s="1"/>
  <c r="L66" i="1"/>
  <c r="N66" i="1" s="1"/>
  <c r="L77" i="1"/>
  <c r="N77" i="1" s="1"/>
  <c r="L79" i="1"/>
  <c r="N79" i="1" s="1"/>
  <c r="L95" i="1"/>
  <c r="N95" i="1" s="1"/>
  <c r="L5" i="1"/>
  <c r="N5" i="1" s="1"/>
  <c r="L21" i="1"/>
  <c r="N21" i="1" s="1"/>
  <c r="L34" i="1"/>
  <c r="N34" i="1" s="1"/>
  <c r="L49" i="1"/>
  <c r="N49" i="1" s="1"/>
  <c r="L61" i="1"/>
  <c r="N61" i="1" s="1"/>
  <c r="L72" i="1"/>
  <c r="N72" i="1" s="1"/>
  <c r="L85" i="1"/>
  <c r="N85" i="1" s="1"/>
  <c r="L29" i="1"/>
  <c r="N29" i="1" s="1"/>
  <c r="L80" i="1"/>
  <c r="N80" i="1" s="1"/>
  <c r="L67" i="1"/>
  <c r="N67" i="1" s="1"/>
  <c r="L78" i="1"/>
  <c r="N78" i="1" s="1"/>
  <c r="L90" i="1"/>
  <c r="N90" i="1" s="1"/>
  <c r="J8" i="1" l="1"/>
  <c r="O116" i="1"/>
  <c r="L68" i="1"/>
  <c r="K452" i="2"/>
  <c r="L57" i="1"/>
  <c r="M430" i="2"/>
  <c r="K456" i="2" s="1"/>
  <c r="M322" i="2"/>
  <c r="K450" i="2" s="1"/>
  <c r="M265" i="2"/>
  <c r="K449" i="2" s="1"/>
  <c r="M63" i="2"/>
  <c r="M116" i="2" s="1"/>
  <c r="J11" i="1"/>
  <c r="L11" i="1" s="1"/>
  <c r="N11" i="1" s="1"/>
  <c r="L8" i="1"/>
  <c r="N8" i="1" s="1"/>
  <c r="L99" i="1"/>
  <c r="N99" i="1" s="1"/>
  <c r="L91" i="1"/>
  <c r="L86" i="1"/>
  <c r="L82" i="1"/>
  <c r="L73" i="1"/>
  <c r="L51" i="1"/>
  <c r="L41" i="1"/>
  <c r="L24" i="1"/>
  <c r="J108" i="1" l="1"/>
  <c r="N57" i="1"/>
  <c r="J110" i="1"/>
  <c r="N73" i="1"/>
  <c r="J107" i="1"/>
  <c r="N51" i="1"/>
  <c r="J113" i="1"/>
  <c r="N91" i="1"/>
  <c r="J111" i="1"/>
  <c r="N82" i="1"/>
  <c r="J109" i="1"/>
  <c r="N68" i="1"/>
  <c r="J106" i="1"/>
  <c r="N41" i="1"/>
  <c r="J112" i="1"/>
  <c r="N86" i="1"/>
  <c r="O117" i="1"/>
  <c r="O118" i="1"/>
  <c r="J105" i="1"/>
  <c r="N24" i="1"/>
  <c r="L16" i="1"/>
  <c r="K447" i="2"/>
  <c r="K459" i="2" s="1"/>
  <c r="J114" i="1"/>
  <c r="O119" i="1" l="1"/>
  <c r="O120" i="1" s="1"/>
  <c r="O121" i="1" s="1"/>
  <c r="J104" i="1"/>
  <c r="J116" i="1" s="1"/>
  <c r="N16" i="1"/>
  <c r="L460" i="2"/>
  <c r="L461" i="2"/>
  <c r="K117" i="1" l="1"/>
  <c r="N116" i="1"/>
  <c r="L462" i="2"/>
  <c r="L463" i="2" s="1"/>
  <c r="L464" i="2" s="1"/>
  <c r="K118" i="1"/>
  <c r="N118" i="1" l="1"/>
  <c r="N117" i="1"/>
  <c r="K119" i="1"/>
  <c r="K120" i="1" s="1"/>
  <c r="K121" i="1" s="1"/>
  <c r="N119" i="1" l="1"/>
  <c r="N120" i="1" s="1"/>
  <c r="N121" i="1" s="1"/>
</calcChain>
</file>

<file path=xl/sharedStrings.xml><?xml version="1.0" encoding="utf-8"?>
<sst xmlns="http://schemas.openxmlformats.org/spreadsheetml/2006/main" count="1086" uniqueCount="458">
  <si>
    <t>SKATEPARK MUSKIZ</t>
  </si>
  <si>
    <t>Código</t>
  </si>
  <si>
    <t>Ud</t>
  </si>
  <si>
    <t>Resumen</t>
  </si>
  <si>
    <t>Cantidad</t>
  </si>
  <si>
    <t>Precio (€)</t>
  </si>
  <si>
    <t>Importe (€)</t>
  </si>
  <si>
    <t>CAP.1</t>
  </si>
  <si>
    <t>MOVIMIENTO DE TIERRAS</t>
  </si>
  <si>
    <t>1.1</t>
  </si>
  <si>
    <t>PA</t>
  </si>
  <si>
    <t>REPLANTEO COTAS URBANIZACIÓN</t>
  </si>
  <si>
    <t>Replanteo por gabinete topográfico, para implantación del skatepark, consistente en el replanteo el perímetro, caminos y las diferentes zonas en las que se divide la zona deportiva, determinando las cotas de actuación para cada una de las zonas. Una vez replanteado, previo al inicio de los trabajos, se dará el visto bueno por parte de la Dirección Facultativa.</t>
  </si>
  <si>
    <t>1.2</t>
  </si>
  <si>
    <t>m3</t>
  </si>
  <si>
    <t>RETIRADA Y ACOPIO TIERRA VEGETAL</t>
  </si>
  <si>
    <t>Retirada y acopio de tierra vegetal, en un espesor aproximado de 30 cm, incluso carga a camión o dumper o transporte y acopio en parcela para una futura reutilización.</t>
  </si>
  <si>
    <t>Uds.</t>
  </si>
  <si>
    <t>Largo</t>
  </si>
  <si>
    <t>Ancho</t>
  </si>
  <si>
    <t>Alto</t>
  </si>
  <si>
    <t>Parcial</t>
  </si>
  <si>
    <t>Subtotal</t>
  </si>
  <si>
    <t>1.3</t>
  </si>
  <si>
    <t>m3</t>
  </si>
  <si>
    <t>BOWL</t>
  </si>
  <si>
    <t>0</t>
  </si>
  <si>
    <t>Base H100</t>
  </si>
  <si>
    <t>Transi H100</t>
  </si>
  <si>
    <t>Base H180</t>
  </si>
  <si>
    <t>Transi H180</t>
  </si>
  <si>
    <t>perfil 1</t>
  </si>
  <si>
    <t>perfil 2</t>
  </si>
  <si>
    <t>perfil 3</t>
  </si>
  <si>
    <t>perfil 4</t>
  </si>
  <si>
    <t>perfil 5</t>
  </si>
  <si>
    <t>perfil 6</t>
  </si>
  <si>
    <t>perfil 7</t>
  </si>
  <si>
    <t>perfil 8</t>
  </si>
  <si>
    <t>perfil 9</t>
  </si>
  <si>
    <t>1.4</t>
  </si>
  <si>
    <t>m3</t>
  </si>
  <si>
    <t>EXCAVACIÓN DE ZANJA O POZO SIN SOSTENIMIENTO</t>
  </si>
  <si>
    <t>Excavación de zanja o pozo sin sostenimiento en tierras blandas de relleno, por medios mecánicos, a cualquier profundidad, incluso agotamiento, extracción, y acopio a pie de zanja para posterior relleno de la misma.</t>
  </si>
  <si>
    <t>DRENAJES</t>
  </si>
  <si>
    <t>A0-S8</t>
  </si>
  <si>
    <t>S8-S7</t>
  </si>
  <si>
    <t>S7-S3</t>
  </si>
  <si>
    <t>S3-S2</t>
  </si>
  <si>
    <t>S2-S1</t>
  </si>
  <si>
    <t>IS6</t>
  </si>
  <si>
    <t>IS5</t>
  </si>
  <si>
    <t>IS4</t>
  </si>
  <si>
    <t>IA2</t>
  </si>
  <si>
    <t>ALUMBRADO</t>
  </si>
  <si>
    <t>A0-A1</t>
  </si>
  <si>
    <t>A1-A2</t>
  </si>
  <si>
    <t>A2-A3</t>
  </si>
  <si>
    <t>zanja 60x40cm</t>
  </si>
  <si>
    <t>1.5</t>
  </si>
  <si>
    <t>m3</t>
  </si>
  <si>
    <t>TERRAPLENADO EXPLANACIÓN GENERAL CON MATERIAL DE LA EXCAVACION</t>
  </si>
  <si>
    <t>Formación de terraplenado a cielo abierto en explanación general, mediante el extendido en tongadas de espesor no superior a 30 cm de material de la propia excavación y posterior compactación mediante equipo mecánico hasta alcanzar una densidad seca no inferior al 95 % de la máxima obtenida en el ensayo Proctor Modificado, realizado según UNE 103501 (ensayo no incluido en este precio), y ello cuantas veces sea necesario, hasta conseguir la cota de subrasante. Incluso aporte de material adecuado, carga, transporte y descarga a pie de tajo del material y humectación del mismo.
Incluye: Replanteo general y fijación de los puntos y niveles de referencia. Trazado de los bordes de la base del terraplén. Preparación de la superficie de apoyo. Carga, transporte y extendido por tongadas de espesor uniforme. Humectación o desecación de cada tongada. Compactación por tongadas. Escarificado, refino, reperfilado y formación de pendientes. Carga a camión.
Criterio de medición de proyecto: Volumen medido sobre los perfiles de los planos topográficos de Proyecto, que definen el movimiento de tierras a realizar en obra.
Criterio de medición de obra: Se medirá el volumen de relleno sobre los perfiles transversales del terreno realmente ejecutados, compactados y terminados según especificaciones de Proyecto, siempre que los asientos medios debido a su compresibilidad sean inferiores al dos por ciento de la altura media del relleno tipo terraplén. En caso contrario, podrá abonarse el exceso de volumen de relleno, siempre que este asiento del cimiento haya sido comprobado mediante la instrumentación adecuada, cuya instalación y coste correrá a cargo del Contratista.
No serán de abono los rellenos que fuesen necesarios para restituir la explanación a las cotas proyectadas debido a un exceso de excavación o cualquier otro caso de ejecución incorrecta imputable al Contratista, ni las creces no previstas en este Proyecto, estando el Contratista obligado a corregir a su costa dichos defectos sin derecho a percepción adicional alguna.</t>
  </si>
  <si>
    <t>1.6</t>
  </si>
  <si>
    <t>m3</t>
  </si>
  <si>
    <t>RELLENO DE BASE ELEMENTOS ELEVADOS</t>
  </si>
  <si>
    <t>Terraplenado a cielo abierto, con tierra procedente de la propia excavación, en formación de elementos elevados y compactación en tongadas sucesivas de 30 cm de espesor máximo con bandeja vibrante de guiado manual, hasta alcanzar una densidad seca no inferior al 95% de la máxima obtenida en el ensayo Proctor Modificado, realizado según UNE 103501. Incluso perfilado de curvas en los perímetros de la excavación para aproximarlos a la forma final de la superficie.</t>
  </si>
  <si>
    <t>Zona 2</t>
  </si>
  <si>
    <t>Bank</t>
  </si>
  <si>
    <t>Rainbow</t>
  </si>
  <si>
    <t>1.7</t>
  </si>
  <si>
    <t>m3</t>
  </si>
  <si>
    <t>RELLENO DE ZANJAS O POZOS CON MATERIAL SELECCIONADO PROPIA EXCAVACIÓN</t>
  </si>
  <si>
    <t>Relleno de zanjas o pozos con material seleccionado procedente de la propia excavación, incluso extendido y compactado con una densidad no inferior al 95% del proctor modificado.</t>
  </si>
  <si>
    <t>1.8</t>
  </si>
  <si>
    <t>m3</t>
  </si>
  <si>
    <t>ENCACHADO DE CM GRAVA</t>
  </si>
  <si>
    <t>Relleno, extendido y apisonado de material granular de gravillas procedentes de cantera caliza de 20/40 mm, a cielo abierto, extendido a mno por medio de plantillas con los distintos radio de curvatura, en tongadas de 20 cm. de espesor, y posterior compactación mediante equipo mecánico con rodillo vibrante tándem autopropulsado, sobre la explanada homogénea y nivelada, incluso perfilado de los taludes y curvas de proyecto, replanteo topográfico de los niveles de proyecto, incluso regado de las mismas y refino de taludes.</t>
  </si>
  <si>
    <t>soleras pulido manual</t>
  </si>
  <si>
    <t>soleras pulido mecánico</t>
  </si>
  <si>
    <t>espesor 20 cm</t>
  </si>
  <si>
    <t>CAP.1</t>
  </si>
  <si>
    <t>CAP.2</t>
  </si>
  <si>
    <t>DRENAJES</t>
  </si>
  <si>
    <t>2.3</t>
  </si>
  <si>
    <t>ml</t>
  </si>
  <si>
    <t>COLECTOR ENTERRADO RED DE PLUVIALES</t>
  </si>
  <si>
    <t>Suministro y montaje de colector enterrado en terreno no agresivo, formado por tubo de PVC liso, serie SN-4, rigidez anular nominal 4 kN/m², de 200 mm de diámetro exterior y sección circular, con una pendiente mínima del 2%, para conducción de red de pluviales sin presión, colocado sobre cama o lecho de arena de 10 cm de espesor, debidamente compactada y nivelada mediante equipo manual con pisón vibrante, relleno lateral compactando hasta los riñones y posterior relleno con la misma arena hasta 20 cm por encima de la generatriz superior, sin incluir excavación ni relleno de las zanjas.
Incluso p/p de accesorios, uniones, piezas especiales y lubricante para montaje.  Totalmente montado, conexionado y probado mediante las correspondientes pruebas de servicio (incluidas en este precio). Incluye: Replanteo y trazado del conducto en planta y pendientes. Eliminación de las tierras sueltas del fondo de la excavación. Presentación en seco de tubos y piezas especiales. Vertido de la arena en el fondo de la zanja. Descenso y colocación de los colectores en el fondo de la zanja. Montaje de la instalación empezando por el extremo de cabecera. Limpieza de la zona a unir con el líquido limpiador, aplicación del adhesivo y encaje de piezas. Realización de pruebas de servicio. Ejecución del relleno envolvente.</t>
  </si>
  <si>
    <t>S6</t>
  </si>
  <si>
    <t>S5</t>
  </si>
  <si>
    <t>S4</t>
  </si>
  <si>
    <t>2.5</t>
  </si>
  <si>
    <t>ud</t>
  </si>
  <si>
    <t>PUNTO SUMIDERO</t>
  </si>
  <si>
    <t>Punto sumidero compuesto por colector decantador de PVC, de 200 mm de diámetro, color teja, con tapa perforada Troem Ega especial para skateparks en acero al carbono con acabado superficial zincado sobre solera de hormigón en masa.</t>
  </si>
  <si>
    <t>2.6</t>
  </si>
  <si>
    <t>ud</t>
  </si>
  <si>
    <t>ARQUETA SUMIDERO</t>
  </si>
  <si>
    <t>Arqueta de paso enterrada, prefabricada de hormigón, de dimensiones interiores 40x40x50 cm, sobre solera de hormigón en masa HM-20/B/20/X0 de 20 cm de espesor, con marco y reja de fundición dúctil C250 de 440x465 mm, modelo RP40FR de Fundición dúctil Benito o similar, en grafito esferoidal, articulada antirrobo, cierre mediante Elastic 1, revestida con pintura negra.</t>
  </si>
  <si>
    <t>ml</t>
  </si>
  <si>
    <t>TUBO DRENANTE</t>
  </si>
  <si>
    <t>Suministro y montaje de tubería enterrada de drenaje, con una pendiente mínima del 0,50%, para captación de aguas subterráneas, de tubo ranurado de PVC de doble pared, la exterior corrugada y la interior lisa, color teja RAL 8023, con ranurado a lo largo de un arco de 220° en el valle del corrugado, para drenaje, rigidez anular nominal 4 kN/m², de 200 mm de diámetro, según UNE-EN 13476-1, longitud nominal 6 m, unión por copa con junta elástica de EPDM, colocada sobre solera de hormigón en masa HM-20/B/20/I, de 10 cm de espesor, en forma de cuna para recibir el tubo y formar las pendientes. incluso p/p de juntas; relleno lateral y superior hasta 25 cm por encima de la generatriz superior del tubo con grava filtrante sin clasificar envuelta en lámina geotextil de 200 gr/m2. Totalmente montada, conexionada a la red de saneamiento y probada mediante las correspondientes pruebas de servicio (incluidas en este precio).
Incluye: Replanteo y trazado del conducto en planta y pendientes. Formación de la solera de hormigón. Descenso y colocación de los tubos en el fondo de la zanja. Montaje e instalación de la tubería. Ejecución del relleno envolvente. Realización de pruebas de servicio.
Criterio de medición de proyecto: Longitud medida en proyección horizontal, según documentación gráfica de Proyecto.
Criterio de medición de obra: Se medirá, en proyección horizontal, la longitud realmente ejecutada según especificaciones de Proyecto.</t>
  </si>
  <si>
    <t>ud</t>
  </si>
  <si>
    <t>POZO SANEAMIENTO</t>
  </si>
  <si>
    <t>Pozo de sanemaiento de hasta 2,00 m de altura formado:
- Base de pozo de registro de D=1000, y 600 mm. de altura útil, de hormigón prefabricado, colocada con cotas de proyecto sobre base-cama de HM-20 de emin.=20 cm (no incluida), con cuna incorporada en alineación recta o curva, junta de goma entre anillos y juntas de estanqueidad en acometidas, patés de polipropileno colocados, totalmente acabada.
- Anillo de recrecido de pozo de registro, de D=1000 y 300 mm. de altura útil según detalle en planos, de hormigón armado, in situ o prefabricado. Incluso colocación según cotas de proyecto, junta de goma, patés de polipropileno colocados, material auxiliar, totalmente colocado.
- Cono de coronación con registro excéntrico, en pozo de registro de diámetro D=1000 y altura útil 520 mm, de hormigón armado, in situ o prefabricado. Incluso colocación según cotas de proyecto, colocación y recibido de marco y tapa de registro con HM-20 a cota de proyecto, rasanteado con urbanización y/o terreno incluso remates, patés de polipropileno colocados, material auxiliar, totalmente colocado.
- Tapa circular con bloqueo mediante tres pestañas y marco de fundición dúctil de 850 mm de diámetro exterior y 100 mm de altura, paso libre de 600 mm, para pozo, clase D-400 según UNE-EN 124, recibido con HM-20 a cota de proyecto, rasanteado con urbanización y/o terreno incluso remates.Tapa revestida con pintura bituminosa y marco provisto de junta de insonorización de polietileno y dispositivo antirrobo.</t>
  </si>
  <si>
    <t>ud</t>
  </si>
  <si>
    <t>CONEXIÓN A LA RED GENERAL DE SANEAMIENTO DEL MUNICIPIO</t>
  </si>
  <si>
    <t>CAP.2</t>
  </si>
  <si>
    <t>CAP.3</t>
  </si>
  <si>
    <t>HORMIGONES</t>
  </si>
  <si>
    <t>3.5</t>
  </si>
  <si>
    <t>m3</t>
  </si>
  <si>
    <t>CAPA DE HORMIGÓN DE LIMPIEZA</t>
  </si>
  <si>
    <t>3.1</t>
  </si>
  <si>
    <t>ml</t>
  </si>
  <si>
    <t>ZUNCHO DE HORMIGÓN ARMADO DE 30X20 CM</t>
  </si>
  <si>
    <t>Zuncho de hormigón armado de 30x20 cms, realizado con hormigón HA-25/B/20/IIa fabricado en central, y vertido desde camión, y acero UNE-EN 10080 B 500 S, cuantía 60 kg/m³. Incluso encofrado y p/p de separadores.</t>
  </si>
  <si>
    <t>3.2</t>
  </si>
  <si>
    <t>m3</t>
  </si>
  <si>
    <t>ZAPATA CORRIDA DE CIMENTACIÓN, DE HORMIGÓN ARMADO</t>
  </si>
  <si>
    <t>Zapata corrida de cimentación, de hormigón armado, realizada con hormigón HA-25/B/20/IIa fabricado en central, y vertido desde camión, y acero UNE-EN 10080 B 500 S, cuantía 100 kg/m³, incluso encofrado.</t>
  </si>
  <si>
    <t>3.6</t>
  </si>
  <si>
    <t>m3</t>
  </si>
  <si>
    <t>H.ARM. HA-25/P/20/I  V.M.ENCOF. MURO VISTO UNA CARA</t>
  </si>
  <si>
    <t>Pavimento continuo de hormigón HA-25/P/20/IIb, de 15 cm. de espesor, armado con mallazo de acero 150x150x6mm realzado respecto al firme de modo que el hormigón envuelva la armadura,y refuerzo con fibras de polipropileno (600 gr/m3)Sikafiber M-12 "SIKA" o similar, con acabado pulido a máquina, sobre firme no incluido en el presente precio, i/preparación de la base, extendido, regleado, vibrado, añadidura de cuarzo 3kg/m2, fratasado, pulido curado y p.p. de juntas de retracción con una profundidad de 1/3 del espesor de la solera.</t>
  </si>
  <si>
    <t>3.3</t>
  </si>
  <si>
    <t>m2</t>
  </si>
  <si>
    <t>SOLERA DE HORMIGÓN ARMADO PULIDA MEDIANTE FRATASADORA MECÁNICA</t>
  </si>
  <si>
    <t>Formación de solera de hormigón armado de 15 cm de espesor en planos horizontales o inclinados, fondos de bañera y zona superior perimetral, realizada con hormigón HAF-25/CR/F/20/IIa, con un contenido de fibras de refuerzo Sikafiber M-12 "SIKA" de 0,6 kg/m³ y vertido desde camión, y malla electrosoldada ME 15x15 Ø 8-8 B 500 T 6x2,20 UNE-EN 10080 como armadura de reparto, colocada sobre separadores homologados, con acabado superficial mediante fratasadora mecánica; apoyada sobre capa base existente (no incluida en este precio). Incluso p/p de preparación de la superficie de apoyo del hormigón, extendido y vibrado del hormigón mediante regla vibrante, formación de juntas de construcción; emboquillado o conexión de los elementos exteriores (cercos de arquetas, sumideros, botes sifónicos, etc.) de las redes de instalaciones ejecutadas bajo la solera; y aserrado de las juntas de retracción, por medios mecánicos, con una profundidad de 1/3 del espesor de la solera y posterior sellado con masilla elástica.</t>
  </si>
  <si>
    <t>cota 0,00</t>
  </si>
  <si>
    <t>cota +0,70</t>
  </si>
  <si>
    <t>cota +1,20</t>
  </si>
  <si>
    <t>Bowl</t>
  </si>
  <si>
    <t>acceso 1</t>
  </si>
  <si>
    <t>acceso 2</t>
  </si>
  <si>
    <t>3.4</t>
  </si>
  <si>
    <t>m2</t>
  </si>
  <si>
    <t>SOLERA EN TRANSICIONES CURVAS Y PLANOS INCLINADOS PULIDO MANUAL</t>
  </si>
  <si>
    <t>transición H100</t>
  </si>
  <si>
    <t>transición H100-130</t>
  </si>
  <si>
    <t>transición H180</t>
  </si>
  <si>
    <t>waterfall</t>
  </si>
  <si>
    <t>ZONA B</t>
  </si>
  <si>
    <t>transición H150</t>
  </si>
  <si>
    <t>Planos inclinados H100 L269</t>
  </si>
  <si>
    <t>zona superior</t>
  </si>
  <si>
    <t>RAINBOW</t>
  </si>
  <si>
    <t>transición H0-H100</t>
  </si>
  <si>
    <t>BANK</t>
  </si>
  <si>
    <t>Planos inclinados H125 L300</t>
  </si>
  <si>
    <t>PLANTER</t>
  </si>
  <si>
    <t>R=1,5</t>
  </si>
  <si>
    <t>PLANOS INCLINADOS</t>
  </si>
  <si>
    <t>H70, L250</t>
  </si>
  <si>
    <t>H50, L210</t>
  </si>
  <si>
    <t>HUBBA 1</t>
  </si>
  <si>
    <t>HUBBA 2</t>
  </si>
  <si>
    <t>CAJÓN 1</t>
  </si>
  <si>
    <t>CAJÓN 2</t>
  </si>
  <si>
    <t>3.8</t>
  </si>
  <si>
    <t>COLORANTE SOLERA  HORMIGÓN</t>
  </si>
  <si>
    <t>SOLERAS COLOR 1</t>
  </si>
  <si>
    <t>MÓDULOS COLOR 2</t>
  </si>
  <si>
    <t>3.7</t>
  </si>
  <si>
    <t>ml</t>
  </si>
  <si>
    <t>REMATE SUPERIOR TRANSICIONES</t>
  </si>
  <si>
    <t>Remate superior de transiciones curvas consistente en zona exterior al coping de 30 cm de anchura con refuerzo del armado, anclajes, pletina para retenida y piezas especiales según plano de detalle.</t>
  </si>
  <si>
    <t>3.11</t>
  </si>
  <si>
    <t>ml</t>
  </si>
  <si>
    <t>FORMACIÓN DE CORONA PARA POOL COOPING</t>
  </si>
  <si>
    <t>Formación de corona para formación de borde de pool coping a partir de tableros de madera tricapa y estructura a partir de varilla de acero corrugado B500S de 16 mm.</t>
  </si>
  <si>
    <t>3.9</t>
  </si>
  <si>
    <t>m3</t>
  </si>
  <si>
    <t>MACIZADO MÓDULOS DE HORMIGÓN EN MASA</t>
  </si>
  <si>
    <t>Macizado de hormigón en masa HM-200/B/20, fabricado en central y vertido desde camión para formación de módulos.</t>
  </si>
  <si>
    <t>EXTENSIÓN ZONA B</t>
  </si>
  <si>
    <t>3.10</t>
  </si>
  <si>
    <t>ml</t>
  </si>
  <si>
    <t>BORDILLO SLAPPY</t>
  </si>
  <si>
    <t>Formación "in situ" de bordillo de hormigón HA-25/P/20/IIb tipo "Slappy" de sección trapezoidal geometría según planos, pulido final a mano. Incluso preparación de la superficie de apoyo del hormigón, encofrado, desencofrado y armado.</t>
  </si>
  <si>
    <t>3.12</t>
  </si>
  <si>
    <t>ml</t>
  </si>
  <si>
    <t>FORMACIÓN ARISTA TIPO NOPING</t>
  </si>
  <si>
    <t>Formación de arista de hormigón tipo "Noping" de forma manual.</t>
  </si>
  <si>
    <t>3.13</t>
  </si>
  <si>
    <t>ml</t>
  </si>
  <si>
    <t>REMATE SOLERAS CON OTROS ELEMENTOS</t>
  </si>
  <si>
    <t>Remate de soleras con otros elementos, consistente en refuerzo del armado, anclajes y piezas especiales según plano de detalle y pulido manual del hormigón.</t>
  </si>
  <si>
    <t>ZONA 2</t>
  </si>
  <si>
    <t>SLAPPY</t>
  </si>
  <si>
    <t>RAMPA ENTRE 0,00-0,70</t>
  </si>
  <si>
    <t>RAMPA ENTRE 0,70-1,20</t>
  </si>
  <si>
    <t>3.14</t>
  </si>
  <si>
    <t>ml</t>
  </si>
  <si>
    <t>REMATE PERIMETRAL SOLERAS</t>
  </si>
  <si>
    <t>Remate exterior de solera consistente en la ejecución manual de borde redondeado, incluso encofrado con tabla de madera de pino y desencofrado.</t>
  </si>
  <si>
    <t>3.15</t>
  </si>
  <si>
    <t>m2</t>
  </si>
  <si>
    <t>SOLERA HORMIGÓN ACABADO CEPILLADO</t>
  </si>
  <si>
    <t>Formación de solera de hormigón armado de 15 cm de espesor en planos horizontales, realizada con hormigón HAF-25/CR/F/20/IIa, vertido desde camión, y malla electrosoldada ME 15x15 Ø 6-6 B 500 T 6x2,20 UNE-EN 10080 como armadura de reparto, colocada sobre separadores homologados, con acabado superficial cepillada; apoyada sobre capa base existente (no incluida en este precio). Incluso p/p de preparación de la superficie de apoyo del hormigón, extendido y vibrado del hormigón mediante regla vibrante.</t>
  </si>
  <si>
    <t>Banco sencillo</t>
  </si>
  <si>
    <t>banco doble</t>
  </si>
  <si>
    <t>CAP.3</t>
  </si>
  <si>
    <t>CAP.4</t>
  </si>
  <si>
    <t>METALISTERÍA</t>
  </si>
  <si>
    <t>4.1</t>
  </si>
  <si>
    <t>ml</t>
  </si>
  <si>
    <t>COOPING TUBO METALICO DIAMETRO 60 MM ESPESOR 3 MM</t>
  </si>
  <si>
    <t>Cooping tubo metálico de 60 mm de diámetro y 3 mm de espesor, en tramos rectos y curvos, de acero negro al natural, en vértices de superficies anclado al hormigón mediante varilla soldada de 12 mm de diámetro colocada cada 50 cms. Incluso cortes, soldadura, pulido limpieza, lijado y cepillado y pintado formado por una mano de imprimación de minio o antioxidante y 2 manos de acabado de esmalte mate.</t>
  </si>
  <si>
    <t>ZONA 2. QUARTER H150</t>
  </si>
  <si>
    <t>4.2</t>
  </si>
  <si>
    <t>ml</t>
  </si>
  <si>
    <t>PERFIL ANGULAR 50X50X5 MM DE REMATE DE DE MUROS Y SOLERAS, PLANAS, CURVAS E INCLINADAS</t>
  </si>
  <si>
    <t>Perfilería vista y oculta en remates de bordes realizada con angulares de acero 50x50x5 mm. Debidamente soldado a los redondos de espera de 12 mm, realización de curvas según radios, ingletes, y soldaduras; enrasados con paramentos y coronación de los elementos que lo requieren, pulido de soldaduras y pintado con esmalte antioxidante satinado, OXIRÖN de Titán, o similar en color negro i/desperdicio y p.p. de medios.</t>
  </si>
  <si>
    <t>Solera cota +0,70</t>
  </si>
  <si>
    <t>Solera cota +1,20</t>
  </si>
  <si>
    <t>zona 2</t>
  </si>
  <si>
    <t>4.3</t>
  </si>
  <si>
    <t>kg</t>
  </si>
  <si>
    <t>CHAPA METÁLICA  ACERO NEGRO</t>
  </si>
  <si>
    <t>Chapa metálica de acero negro, en paramentos verticales de elementos singulares, recto o curvo, según se indica en los planos. Incluso patillas de anclaje de 30 cm, replanteo y colocación. Según UNE 36.080.-85, trabajado y colocado, según  NBE-EA-95, incluso aporte de material de soldadura según UNE 14003 1ª R, incluyendo porcentaje de despuntes, recortes y tolerancias del 10%. Incluso cortes, soldadura, pulido limpieza, lijado y cepillado y pintado formado por una mano de imprimación de minio o antioxidante y 2 manos de acabado de esmalte mate.</t>
  </si>
  <si>
    <t>peldaños</t>
  </si>
  <si>
    <t>Planter</t>
  </si>
  <si>
    <t>Cajón 1</t>
  </si>
  <si>
    <t>Cajón 2</t>
  </si>
  <si>
    <t>Hubba 1</t>
  </si>
  <si>
    <t>Hubba 2</t>
  </si>
  <si>
    <t>espesor 6 mm (7850 kg/m3 x 0,006 = 47,1 kg /m2)</t>
  </si>
  <si>
    <t>4.4</t>
  </si>
  <si>
    <t>ml</t>
  </si>
  <si>
    <t>PLEGADO DE CHAPA DE ACERO</t>
  </si>
  <si>
    <t>Plegado en taller de chapa de acero</t>
  </si>
  <si>
    <t>4.5</t>
  </si>
  <si>
    <t>ud</t>
  </si>
  <si>
    <t>RAIL 1</t>
  </si>
  <si>
    <t>Rail metálico de 4,50 m de longitud, con un tramo horizontal y otro inclinado, geometría según planos, realizado con tubo redondo de 100 mm de diámetro y 4 mm de espesor, de acero negro al natural, con pilastras intermedias de tubo redondo de 60 mm de diámetro y 5 mm de espesor del mismo material, extremos terminados con codos de distintos ángulos; Incluso anclajes al suelo, replanteo y colocación según detalle. Incluso cortes, soldadura, pulido, limpieza, lijado y cepillado y pintado formado por una mano de imprimación de minio o antioxidante y 2 manos de acabado de esmalte mate.</t>
  </si>
  <si>
    <t>4.6</t>
  </si>
  <si>
    <t>ud</t>
  </si>
  <si>
    <t>RAIL 2</t>
  </si>
  <si>
    <t>Rail metálico de 4 m de longitud, trazado horizontal, realizado con tubo redondo de 60 mm de diámetro y 3 mm de espesor, de acero negro al natural, con pilastras intermedias de tubo igual al anterior, extremos terminados a inglete; Incluso anclajes al suelo, replanteo y colocación según detalle. Incluso cortes, soldadura, pulido, limpieza, lijado y cepillado y pintado formado por una mano de imprimación de minio o antioxidante y 2 manos de acabado de esmalte mate.</t>
  </si>
  <si>
    <t>4.7</t>
  </si>
  <si>
    <t>ml</t>
  </si>
  <si>
    <t>PLETINA  ACERO 150.5 MM DE REMATE DE DE SOLERAS, PLANAS, CURVAS E INCLINADAS</t>
  </si>
  <si>
    <t>Perfilería vista y oculta en remates de bordes, realizada con pletina de acero 150.5 mm. Debidamente soldado a los redondos de espera de 12 mm, realización de curvas según radios, ingletes, y soldaduras; enrasados con paramentos y coronación de los elementos que lo requieren, pulido de soldaduras y pintado con 2 manos de esmalte antioxidante y una mano de imprimación de minio, o similar en color negro i/desperdicio y p.p. de medios.</t>
  </si>
  <si>
    <t>4.8</t>
  </si>
  <si>
    <t>kg</t>
  </si>
  <si>
    <t>PERFIL LAMINADO ACERO</t>
  </si>
  <si>
    <t>Acero UNE-EN 10025 S275JR, en piezas simples de perfiles laminados en caliente de las series IPN, IPE, HEB, HEA, HEM o UPN para la formación de módulos, acabado con imprimación antioxidante, colocado con uniones soldadas en obra, a una altura de hasta 3 m. El precio incluye las soldaduras, los cortes, los despuntes, las piezas especiales, las placas de arranque y de transición de pilar inferior a superior, los casquillos y los elementos auxiliares de montaje.</t>
  </si>
  <si>
    <t>CAP.4</t>
  </si>
  <si>
    <t>CAP.5</t>
  </si>
  <si>
    <t>ALBAÑILERÍA</t>
  </si>
  <si>
    <t>5.1</t>
  </si>
  <si>
    <t>m2</t>
  </si>
  <si>
    <t>MURO DE 20 CM DE ESPESOR DE FÁBRICA  ARMADA DE BLOQUE DE HORMIGÓN</t>
  </si>
  <si>
    <t>Muro de 20 cm de espesor de fábrica armada de bloque de hormigón, liso estándar color gris, 40x20x20 cm, resistencia normalizada R10 (10 N/mm²), para revestir, recibida con mortero de cemento confeccionado en obra, con 300 kg/m³ de cemento, color gris, dosificación 1:5, suministrado en sacos, con bloques en "U" para formación de zunchos y dinteles, reforzado con hormigón armado realizado con hormigón HA-25 preparado en obra, vertido con medios manuales, volumen 0,15 m³/m², y acero UNE-EN 10080 B 500 S, cuantía 0,311 kg/m³; armadura vertical hincada en solera, por redondo corrugado de 12 mm. cada 40 cm. (En piezas de esquinas cada 20 cm.) armadura de tendel de acero galvanizado en caliente con recubrimiento de resina epoxi de 3,7 mm de diámetro y de 75 mm de anchura, rendimiento 2,45 m/m³ o dos barras de acero corrugado de 6 mm acero UNE-EN 10080 B 500 S por fila de bloques, soldado a armadura vertical en esquinas y empalmes</t>
  </si>
  <si>
    <t>5.2</t>
  </si>
  <si>
    <t>m2</t>
  </si>
  <si>
    <t>ENFOSCADO Y MAESTREADO DE MORTERO DE CEMENTO</t>
  </si>
  <si>
    <t>Enfoscado maestreado en paramentos verticales, talochado y bruñido con mortero de cemento CEM II/B-P 32,5 N y arena de río 1/3 (M-160), en paramentos verticales de 25 mm. de espesor mínimo, armado y reforzado con malla antiálcalis en los cambios de material. i/ preparación de soporte y eliminación de restos de hormigón débil y residuos de desencofrante, regleado, sacado de rincones y aristas, s/NTE-RPE-5.</t>
  </si>
  <si>
    <t>5.3</t>
  </si>
  <si>
    <t>m2</t>
  </si>
  <si>
    <t>BARNIZ ESPECIAL PROTECCIÓN HORMIGÓN</t>
  </si>
  <si>
    <t>Tratamiento superficial del hormigón con barniz especial en base a ligantes acrilicos, naturaleza acuosa. Acabado transparente, incoloro y satinado. Densidad 0,050 kg/l (segun ISO 1675). Rendimiento 6-9 m2/l. Secado 2-6 horas segun condiciones ambientales. Repintado 4-12 horas. Disolución máxima en agua 10%.
Limpieza de la base y aplicación de dos manos mediante rodillo, brocha o pistola aerográfica o pulverización directa (30-40 cm). Cubierta toda la superficie.
(No aplicar a temperaturas inferiores a 5º ni superiores a 35º).</t>
  </si>
  <si>
    <t>SOLERAS PULIDO MANUAL</t>
  </si>
  <si>
    <t>SOLERAS PULIDO MECÁNICO</t>
  </si>
  <si>
    <t>5.4</t>
  </si>
  <si>
    <t>ml</t>
  </si>
  <si>
    <t>LOSETAS DE PIEDRA</t>
  </si>
  <si>
    <t>Terminación perimetral de loseta de piedra artificial importada, en zonas rectas y curvas,colocada con material de agarre, colocada con vuelo diferente según el radio y la altura de la transición que remata, rejunteo con Sika Monotop 612 y limpieza, s/NTE-RSR-1, medida la superficie ejecutada.</t>
  </si>
  <si>
    <t>m2</t>
  </si>
  <si>
    <t>PINTADO PASO PEATONES</t>
  </si>
  <si>
    <t>ud</t>
  </si>
  <si>
    <t>PINTADO SEÑAL CEDA</t>
  </si>
  <si>
    <t>CAP.5</t>
  </si>
  <si>
    <t>CAP.6</t>
  </si>
  <si>
    <t>ALUMBRADO</t>
  </si>
  <si>
    <t>6.2</t>
  </si>
  <si>
    <t>ml</t>
  </si>
  <si>
    <t>CANALIZACIÓN BITUBO</t>
  </si>
  <si>
    <t>Canalización bitubo de PVC de diámetro 110 mm., con guía de alambre galvanizado, sobre cama de arena de 10 cm. de espesor y recubrimiento con hormigón tipo HM-20/P/35/I, vertido y vibrado, incluso p.p. de juntas, derivaciones, piezas especiales, entronques en arquetas, recibido y relleno compactado, malla de señalización en la parte superior, construida según detalles.</t>
  </si>
  <si>
    <t>6.4</t>
  </si>
  <si>
    <t>ud</t>
  </si>
  <si>
    <t>ARQUETA 40x40</t>
  </si>
  <si>
    <t>Arqueta de 40 x 40 a pie de farola, prefabricada de hormigón, sin fondo, marco y tapa de fundición, incluso excavación, relleno, carga y transporte de material sobrante a vertedero, mano de obra, maquinaria y medios auxiliares. Incluso material accesorio y mano de obra.</t>
  </si>
  <si>
    <t>6.5</t>
  </si>
  <si>
    <t>ud</t>
  </si>
  <si>
    <t>CIMENTACIÓN BÁCULO 80x80x100</t>
  </si>
  <si>
    <t>Cimentación para columna de 10 m de altura, con hormigón, de 80x80x100 cm, incluso excavación, hormigón en masa HM-20/B/25/lIa, suministro y colocación de tubo anillado de 75 mm diámetro tipo PE de doble pared corrugado flexible, Norma E.N. 50086 liso por dentro,colocación y nivelación de pernos y placas de anclaje. Incluye retirada de escombros, transporte a las instalaciones del Concesionario del servicio público de gestión de residuos de construcción, demolición, voluminosos, y pago de las tasas correspondientes. Incluye anclajes para la sujección de las columnas.</t>
  </si>
  <si>
    <t>6.6</t>
  </si>
  <si>
    <t>ud</t>
  </si>
  <si>
    <t>CONJUNTO DE ALUMBRADO</t>
  </si>
  <si>
    <t>6.7</t>
  </si>
  <si>
    <t>ml</t>
  </si>
  <si>
    <t>LÍNEA  ALIMENTACIÓN</t>
  </si>
  <si>
    <t>Línea de alimentación para alumbrado público desde centro de control formada por conductores de cobre 4(1x6) mm2 con aislamiento tipo RV-0,6/1 kV, incluso cable para red equipotencial tipo VV-750 con cable de cobre 1x16 mm2 amarillo-verde, puesta a tierra de la instalación mediante grapas de conexión y picas de tierra de 1,5 m de longitud, medición de la toma de tierra, sellado de las canalizaciones con espuma de poliuretano, según REBT.
Medida la unidad ejecutada.</t>
  </si>
  <si>
    <t>CM-A0</t>
  </si>
  <si>
    <t>6.8</t>
  </si>
  <si>
    <t>ud</t>
  </si>
  <si>
    <t>ELEMENTOS DE PROTECCIÓN INSTALACIÓN ELÉCTRICA</t>
  </si>
  <si>
    <t>Suministro e instalación de elementos de protección para soportar la instalación compuesta por diferencial, magnetotérmico, contactor y reloj astronómico para regular el encendido y apagado de la instalación a la hora deseada, conexionado y comprobación de la instalación.</t>
  </si>
  <si>
    <t>6.9</t>
  </si>
  <si>
    <t>ud</t>
  </si>
  <si>
    <t>ACOMETIDA RED MUNICIPAL ALUMBRADO PÚBLICO</t>
  </si>
  <si>
    <t>Acometida a la red general municipal de alumbrado público, hasta una distancia máxima de 8 m., formada por: rotura del pavimento con compresor, excavación manual de zanjas de alumbrado de 0,40 m de anchura y 0,80 m de altura en cualquier tipo de terrenos, canalización bitubo de PVC de diámetro 110 mm., con guia de alambre galvanizado sobre cama de arena de 10 cm. de espesor y relleno del mismo material hasta 25 cm. sobre su generatriz superior, incluso p.p. de juntas, derivaciones, piezas especiales, entronques en arquetas, recibido y relleno compactado, malla de señalización en la parte superior de la arena que recubre los tubos, tapado posterior de la acometida y reposición del pavimento con hormigón en masa HM-20/P/40/I.</t>
  </si>
  <si>
    <t>ud</t>
  </si>
  <si>
    <t>LEGALIZACIÓN INSTALACIÓN ELÉCTRICA</t>
  </si>
  <si>
    <t>Solicitud de autorizaciones, tramitación de Puesta en servicio, legalización e inspección de la instalación por parte de un organismo de control autorizados.</t>
  </si>
  <si>
    <t>ud</t>
  </si>
  <si>
    <t>PROTECCIÓN ARQUETAS ALUMBRADO PÚBLICO</t>
  </si>
  <si>
    <t>Protección de arquetas de alumbrado público, consistente en:
- Colocación de placa de poliestireno extruido de 3 cm de espesor.
- Cama de mortero de 5 cm de espesor.
- Soldadura electrica a realizar en cada arqueta compuesta por la realización de 4 pequeños cordones en los vértices de las propias arquetas.
Incluido material y mano de obra. Medida la arqueta terminada.</t>
  </si>
  <si>
    <t>CAP.6</t>
  </si>
  <si>
    <t>CAP.7</t>
  </si>
  <si>
    <t>JARDINERÍA</t>
  </si>
  <si>
    <t>7.1</t>
  </si>
  <si>
    <t>REPOSICION DE TIERRA VEGETAL</t>
  </si>
  <si>
    <t>Reposición de tierra vegetal propia previamente acopiada en la parcela, dispuesta en capas de 20 cm. de espesor, por medios mecánicos en las zonas adyacentes a la pista afectadas por la obra, incluyendo carga, transporte, extendido, compactación, perfilado y nivelación de tierra vegetal, y con p.p. de medios auxiliares.</t>
  </si>
  <si>
    <t>7.2</t>
  </si>
  <si>
    <t>m2</t>
  </si>
  <si>
    <t>LABOREO TIERRA VEGETAL</t>
  </si>
  <si>
    <t>Laboreo de tierra vegetal consistente en despedregado manual y fresado del terreno suelto, hasta una profundidad de 20 cm, con medios manuales, mediante motocultor, hasta desmenuzar completamente los terrones.</t>
  </si>
  <si>
    <t>7.3</t>
  </si>
  <si>
    <t>m2</t>
  </si>
  <si>
    <t>FORMACIÓN CÉSPED</t>
  </si>
  <si>
    <t>Formación de césped permanente con mezcla de semillas de 4 especies, incluso refino, siemba, mantillo, abonos, conservación, riegos y primera siega. Medida la superficie ejecutada.</t>
  </si>
  <si>
    <t>CAP.7</t>
  </si>
  <si>
    <t>CAP.8</t>
  </si>
  <si>
    <t>SEÑALIZACIÓN Y EQUIPAMIENTO</t>
  </si>
  <si>
    <t>8.1</t>
  </si>
  <si>
    <t>ud</t>
  </si>
  <si>
    <t>SEÑAL 100x70 cm</t>
  </si>
  <si>
    <t>Señal de zona de uso deportivo, rectangular de aluminio gris modelo BASIC 100x70 cm, fondeada en impresión digital , incluso poste poste de sustentación de aluminio de 766 mm de diámetro y 3500 mm de altura, extrusión de aleación EN-AW6060 F22 o EN-AW6063 T6, según UNE-EN 573-3, protección superficial anodizado de 15 micras de espesor; Abrazadera de aluminio en extrusión de aleación EN-AW6060 F22 según UNE-EN 573-3, tapón de PVC para poste; Zapata de hormigón armado de 30x30x20 cm. Totalmente colocada.</t>
  </si>
  <si>
    <t>8.2</t>
  </si>
  <si>
    <t>ud</t>
  </si>
  <si>
    <t>BANCO</t>
  </si>
  <si>
    <t>Banco con respaldo y asiento de madera tratada, de 1,80 m de longitud, compuesto por 2 pies de fundición dúctil con apoyabrazos y 6 tablones de madera tratada, con tornillería y anclaje de acero ino, modelo UM 304 NeoBarcino de FUNDICIÓN DÚCTIL BENITO, incluso suministro, colocación, nivelado ... Medida la unidad ejecutada.</t>
  </si>
  <si>
    <t>8.3</t>
  </si>
  <si>
    <t>ud</t>
  </si>
  <si>
    <t>BANCO DOBLE</t>
  </si>
  <si>
    <t>Banco con respaldo y asiento de madera tratada, de 3,00 m de longitud, compuesto por 3 pies de fundición dúctil con apoyabrazos y 12 tablones de madera tratada, con tornillería y anclaje de acero inox, modelo UM 304 NeoBarcino de FUNDICIÓN DÚCTIL BENITO, incluso suministro, colocación, nivelado ... Medida la unidad ejecutada.</t>
  </si>
  <si>
    <t>8.4</t>
  </si>
  <si>
    <t>ud</t>
  </si>
  <si>
    <t>PAPELERA</t>
  </si>
  <si>
    <t>Papelera circular de acero inox AISI 316, con cubeta abatible, en plancha de 2 mm, con capacidad de 60 litros y escuadra tubular de 40 mm de diámetro, modeo PA-600IS de FUNDICIÓN DUCTIL BENITO, incluso suministro y colocación, anclajes ... Medida la unidad terminada.</t>
  </si>
  <si>
    <t>8.5</t>
  </si>
  <si>
    <t>ud</t>
  </si>
  <si>
    <t>FUENTE</t>
  </si>
  <si>
    <t>Fuente modelo VICTORIA de la marca "ADO", con cuerpo de chapa de acero inoxidable, caño y pulsador de latón acabado cromado mate, rejilla de desagüe y bebedero de acero inoxidable AISI 316L, fijada a una superficie soporte (no incluida en este precio). Incluso replanteo, elementos de anclaje y eliminación y limpieza del material sobrante.</t>
  </si>
  <si>
    <t>CAP.8</t>
  </si>
  <si>
    <t>CAP.9</t>
  </si>
  <si>
    <t>FONTANERÍA Y SANEAMIENTO</t>
  </si>
  <si>
    <t>9.1</t>
  </si>
  <si>
    <t>PA</t>
  </si>
  <si>
    <t>RED DE DESAGÜE FUENTE</t>
  </si>
  <si>
    <t>9.2</t>
  </si>
  <si>
    <t>PA</t>
  </si>
  <si>
    <t>INSTALACIÓN FONTANERÍA FUENTE</t>
  </si>
  <si>
    <t>CAP.9</t>
  </si>
  <si>
    <t>CAP.10</t>
  </si>
  <si>
    <t>GESTIÓN DE RESIDUOS</t>
  </si>
  <si>
    <t>10.1</t>
  </si>
  <si>
    <t>m3</t>
  </si>
  <si>
    <t>CARGA Y TRANSPORTE DE TIERRAS A VERTEDERO</t>
  </si>
  <si>
    <t>excavación vaciado general</t>
  </si>
  <si>
    <t xml:space="preserve">excavación zanjas </t>
  </si>
  <si>
    <t>terraplen</t>
  </si>
  <si>
    <t>relleno zanjas</t>
  </si>
  <si>
    <t>10.2</t>
  </si>
  <si>
    <t>m3</t>
  </si>
  <si>
    <t>CANON DE VERTIDO POR TRANSPORTE DE TIERRAS A GESTOR AUTORIZADO</t>
  </si>
  <si>
    <t>Canon de vertido por entrega de tierras procedentes de la excavación, en vertedero específico, instalación de tratamiento de residuos de construcción y demolición externa a la obra o centro de valorización o eliminación de residuos, situado a una distancia no limitada.</t>
  </si>
  <si>
    <t>10.3</t>
  </si>
  <si>
    <t>ud</t>
  </si>
  <si>
    <t>CONTENEDOR DE MEZCLA DE RESIDUOS SIN CLASIFICAR</t>
  </si>
  <si>
    <t>Contenedor de de 7 m³ de mezcla sin clasificar de residuos inertes producidos en obras de construcción y/o demolición (LER 17 09 04). Incluye servicio de entrega, alquiler y recogida en obra del contenedor, transporte a vertedero autorizado y canon del mismo.</t>
  </si>
  <si>
    <t>CAP.10</t>
  </si>
  <si>
    <t>CAP.11</t>
  </si>
  <si>
    <t>SEGURIDAD Y SALUD</t>
  </si>
  <si>
    <t>ml</t>
  </si>
  <si>
    <t>VALLADO DE OBRA</t>
  </si>
  <si>
    <t>Vallado de cierre y protección en el perímetro del ámbito y/o zona de trabajo compuesto por vallas trasladables de 3,50x2,00 m, formadas por panel de malla electrosoldada con pliegues de refuerzo, y bases prefabricadas de hormigón. Incluso Malla-red de ocultación de polietileno de alta densidad, color verde, colocada sobre las vallas, incluso unidad de vallas con puerta incorporada para acceso peatonal y puertas para acceso de vehículos de chapa de acero galvanizado, de dos hojas, de 4,0x2,0 m, con lengüetas para candado y herrajes de cierre al suelo. Incluso traslados necesarios del vallado durante el trascurro de las obras para su instalación en diferentes ubicaciones permitiendo paso provisionales de peatones y/o vehículos en función de la fase de obra que se esté realizando con las medidas de seguridad complementarias. Incluso el apuntalamiento del vallado mediante fondillos u otros, para evitar desplomes del vallado por viento o vandalimos, y su mantenimiento a lo largo de la duración de la obra. Se sustituiran los elementos del vallado deteriorados
no aceptandose en ningún caso módulos deformados, o con alambres desencajados, bases de hormigón fracturadas, etc.
Incluso conjunto de elementos de balizamiento y señalización provisional de obras, en accesos y salidas, itinerarios, advetencia de riesgos, etc necesarios para el cumplimiento de la normativa vigente en materia de Seguridad y Salud en el Trabajo y su mantenimiento en condiciones seguras durante todo el periodo de tiempo que se requiera, reparación o reposición, cambio de posición y transporte hasta el lugar de almacenaje o retirada a contenedor.
Medida la longitud del perímetro de la obra a vallar.</t>
  </si>
  <si>
    <t>PA</t>
  </si>
  <si>
    <t>PROTECCIONES INDIVIDUALES</t>
  </si>
  <si>
    <t>Dotación de protecciones individuales para los trabajadores (cascos, gafas antipolvo, mascarillas, protector auditivo, buzo de trabajo, impermeable, botas de seguridad, botas de agua ...) necesarios para el cumplimiento de la normativa vigente en materia de Seguridad y Salud en el Trabajo.</t>
  </si>
  <si>
    <t>PA</t>
  </si>
  <si>
    <t>PROTECCIONES COLECTIVAS</t>
  </si>
  <si>
    <t>Dotación de protecciones colectivas en la obra (señalización, balizamiento, protección ...) necesarios para el cumplimiento de la normativa vigente en materia de Seguridad y Salud en el Trabajo. Incluso mantenimiento en condiciones seguras durante todo el periodo de tiempo que se requiera, reparación o reposición y transporte hasta el lugar de almacenaje o retirada a contenedor.</t>
  </si>
  <si>
    <t>PA</t>
  </si>
  <si>
    <t>INSTALACIONES DE HIGIENE Y BIENESTAR</t>
  </si>
  <si>
    <t>Conjunto de instalaciones provisionales de higiene y bienestar (aseo y vestuario), necesarias para el cumplimiento de la normativa vigente en materia de Seguridad y Salud en el Trabajo. El precio incluye el alquiler durante 4 meses, el mantenimiento en condiciones seguras durante todo el periodo de tiempo que se requiera y la demolición o retirada final.</t>
  </si>
  <si>
    <t>PA</t>
  </si>
  <si>
    <t>MEDICINA PREVENTIVA Y PRIMEROS AUXILIOS</t>
  </si>
  <si>
    <t>Botiquín de obra de primeros auxilios y reconocimiento médico de los trabajadores</t>
  </si>
  <si>
    <t>PA</t>
  </si>
  <si>
    <t>FORMACIÓN</t>
  </si>
  <si>
    <t>Curso formación específica a los trabajadores en materia de Seguridad y Salud en el Trabajo según riesgos previsibles en la ejecución de la obra.</t>
  </si>
  <si>
    <t>CAP.11</t>
  </si>
  <si>
    <t>Capa de hormigón de limpieza HL-150/B/20, fabricado en central y vertido desde camión.</t>
  </si>
  <si>
    <t>Pintado de símbolo STOP/CEDA de trafico normalizada, en señalización horizontal, de color blanco, aplicada sobre aglomerado asfáltico, con pavimento, replanteos según planos de distribución, premarcaje, encintado, señalizaciones, medios auxiliares necesarios, medidas de seguridad y protección necesarias, gestión de residuos y limpieza de viales afectados. Medida la unidad ejecutada.</t>
  </si>
  <si>
    <t>Pintado de paso de peatones, en señalización horizontal, de color blanco, aplicada sobre aglomerado asfáltico, con pintura de dos componentes; incluso limpieza y preparación previa del pavimento, replanteos según planos de distribución, premarcaje, encintado, señalizaciones, medios auxiliares necesarios, medidas de seguridad y protección necesarias, gestión de residuos y limpieza de viales afectados. Medida la superficie  ejecutada.</t>
  </si>
  <si>
    <t>Instalación de fontanería para fuente, consistente en:
- Suministro y colocación de llave de corte general, con su correspondiente arqueta de registro de albañilería de dimensiones en planta (0,40x0,40)m y 0,60 m de altura, totalmente colocada.  Incluso marco y tapa de fundición dúctil para registro y demás material auxiliar. Completamente terminada.
- Red de abastecimeinto de agua potable bajo calzada mediante tubería de polietileno baja densidad PE100 (consumo humano), de 25 mm. de diámetro nominal y una presión de trabajo de 10 kg/cm2, suministrada en rollos, colocada en zanja sobre cama de arena, relleno lateral y superior hasta 10 cm. por encima de la generatríz con la misma arena, i/p.p. de elementos de unión y medios auxiliares, rotura y restauración del firme y aglomerado asfáltico existente, excavación manual de zanjas 40x70cm, relleno posterior de la misma y retirada de material sobrante.</t>
  </si>
  <si>
    <t>Red de desagüe de fuente, con tubería de PVC de 70 mm, desde punto de desagüe hasta el colector existente, longitud hasta 10 m, colocada sobre cama o lecho de arena de 10 cm de espesor, debidamente compactada y nivelada mediante equipo manual con pisón vibrante, relleno lateral compactando hasta los riñones y posterior relleno con la misma arena hasta 30 cm por encima de la generatriz superior, incluso excavación manual y tapado de zanjas, preparación de pozo para ejecución de nueva incorporación, taladrado, junta de caucho unión tubo-pozo, rejunteado y todas las operaciones necesarias para su correcto funcionamiento.
Incluso realización de arqueta en el entronque con el colector existente, rotura y reposición del pavimento.</t>
  </si>
  <si>
    <t>Importe</t>
  </si>
  <si>
    <t>ALUMBRADO PÚBLICO</t>
  </si>
  <si>
    <t>PRESUPUESTO EJECUCIÓN MATERIAL</t>
  </si>
  <si>
    <t xml:space="preserve">     Gastos generales</t>
  </si>
  <si>
    <t xml:space="preserve">     Beneficio industrial</t>
  </si>
  <si>
    <t>PRESUPUESTO EJECUCIÓN POR CONTRATA</t>
  </si>
  <si>
    <t>IVA</t>
  </si>
  <si>
    <t>TOTAL PRESUPUESTO BASE DE LICITACIÓN</t>
  </si>
  <si>
    <t>PRESUPUESTO Y MEDICIONES</t>
  </si>
  <si>
    <t>2.1</t>
  </si>
  <si>
    <t>2.2</t>
  </si>
  <si>
    <t>2.4</t>
  </si>
  <si>
    <t>6.1</t>
  </si>
  <si>
    <t>6.3</t>
  </si>
  <si>
    <t>11.1</t>
  </si>
  <si>
    <t>11.2</t>
  </si>
  <si>
    <t>11.3</t>
  </si>
  <si>
    <t>11.4</t>
  </si>
  <si>
    <t>11.5</t>
  </si>
  <si>
    <t>11.6</t>
  </si>
  <si>
    <t>En Muskiz, septiembre de 2.022</t>
  </si>
  <si>
    <t>Asciende el presupuesto base de licitación a la expresada cantidad de _______________________________________ euros con ________________________ céntimos.</t>
  </si>
  <si>
    <t>Nº</t>
  </si>
  <si>
    <t>CAPÍTULO</t>
  </si>
  <si>
    <t>8.6</t>
  </si>
  <si>
    <t>8.7</t>
  </si>
  <si>
    <t>kg/m3</t>
  </si>
  <si>
    <t>1.9</t>
  </si>
  <si>
    <t>TRANSPORTE DE TIERRAS DENTRO DE LA OBRA</t>
  </si>
  <si>
    <t>Transporte de tierras con dumper de los productos procedentes de la excavación de cualquier tipo de terreno dentro de la obra para posterior reutilización. El precio incluye el tiempo de espera en obra durante las operaciones de carga, el viaje de ida, la descarga y el viaje de vuelta.</t>
  </si>
  <si>
    <t>retirada tierra vegetal</t>
  </si>
  <si>
    <t>reutilización tierra vegetal</t>
  </si>
  <si>
    <t xml:space="preserve">Conexión a la red general de saneamiento del municipio, hasta una distancia máxima de 5 m., formada por: rotura del pavimento con compresor, excavación de zanjas por cualquier medio, colector de PVC de diámetro 200 mm sobre cama de arena de 10 cm. de espesor, relleno del mismo material hasta 25 cm. sobre su generatriz superior, relleno principal de la zanja con material sobrante de la excavación y reposición de pavimentos con solera de hormigón en masa HM-20/P/40/I y baldosa igual a la existente. Incluso p.p. de juntas, derivaciones, piezas especiales, entronques en arquetas, recibido y relleno compactado, trabajos de conexión, rotura del pozo de registro desde el exterior con martillo compresor hasta su completa perforación, acoplamiento y recibido del tubo de acometida, empalme con junta flexible, repaso y bruñido con mortero de cemento, industrial, M-5 en el interior del pozo, sellado, pruebas de estanqueidad, reposición de elementos en caso de roturas o de aquellos que se encuentren deteriorados en el tramo de acometida existente. Totalmente montada, conexionada y probada. </t>
  </si>
  <si>
    <t>Colorante en solera de hormigón mediante aditivo en masa, color a definir en obra por la D.F., con una dosificación de pigmento hasta 12 kg/m3.</t>
  </si>
  <si>
    <t>TRANSPORTE DE TIERRAS A VERTEDERO</t>
  </si>
  <si>
    <t>Transporte de tierras a vertedero, considerando ida y vuelta, con camión bañera basculante cargado a máquina, y con p.p. de medios auxiliares, considerando también la carga (sin incluir carga ni canon a vertedero).</t>
  </si>
  <si>
    <t>EXC.CIELO ABIERTO. MECÁNICA, SIN TRANSP A VERT</t>
  </si>
  <si>
    <t>Excavación a cielo abierto, en toda clase de terrenos, por medios mecánicos en explanada general, caminos y vaciado volumen bañeras. Incluso  carga a camión o dumper o transporte y acopio en parcela para una futura reutilización.</t>
  </si>
  <si>
    <t>PERFILADO DE CURVAS</t>
  </si>
  <si>
    <t>Perfilado de curvas en los perímetros de la excavación para aproximarlos a la forma final de la superficie, con medios mecánicos y manuales;</t>
  </si>
  <si>
    <t>PERFILADO Y REFINO  DE TALUDES</t>
  </si>
  <si>
    <t>Perfilado y refino de taludes de terraplén, en tierra, con medios mecánicos.</t>
  </si>
  <si>
    <t>Taludes perimetrales</t>
  </si>
  <si>
    <t>1.10</t>
  </si>
  <si>
    <t>1.11</t>
  </si>
  <si>
    <t>EXC.CIELO ABIERTO. MECÁNICA  SIN TRANSP A VERT</t>
  </si>
  <si>
    <t>esponjamiento 20%</t>
  </si>
  <si>
    <t>Solera en transiciones curvas y planos inclinados realizada con hormigón gunitado con D-400/B/12, de central (Adición de cemento de 400 kg/m3) de 15 cms de espesor para gunitado, en dos capas, en curvas cóncavas, convexas, rampas, planos inclinados y paramentos, incluso precarga en caso de ser necesario, colocación de retenidas con chapas metálicas, formación de maestras en segunda, regleado con plantillas curvas por bataches, fratasado y pulido final a mano. Incluso maquinaria de proyección y curado, armado con doble malla electrosoldada con acero corrugado B500T de ø6mm en cuadrícula 15x15 y refuerzo en segunda capa con fibra de polipropileno (600 gr/m3). Colocado en obra i/p.p. de alambres de atar. Totalmente terminado.</t>
  </si>
  <si>
    <t>Fdo.: Jakinda de Goyarzu Ciruelos</t>
  </si>
  <si>
    <t>(e/r Múgica y de Goyarzu arquitectos SCP)</t>
  </si>
  <si>
    <t>NECESARIAS</t>
  </si>
  <si>
    <t>OPCIONAL</t>
  </si>
  <si>
    <t>SANEAMIENTO HORIZONTAL Y DRENAJES</t>
  </si>
  <si>
    <t>A3-A4</t>
  </si>
  <si>
    <t>A4-A5</t>
  </si>
  <si>
    <t>Suministro e instalación de conjunto de alumbrado formado por:
- 1 Ud. Columna en acero galvanizado, con una altura de 10 metros, espesor de 3mm, terminación en punta de Ø76mm, con puerta para instalación de caja fusibles y para el conexionado de elementos. Completamente instalada, plomada, Sujetada en las bases de hormigón.
- 1 Ud. Cruceta de hierro galvanizado preparada para la instalación de dos proyectores, con acople a columna de punta de Ø76mm.
- 2 Ud Proyector de 107w, 16800lm, o similar, temperatura de color 4000ºK, cableado interior con cable de cobre RVK3x2,5 mm2 de sección, cajas de conexión con fusibles calibrados según la necesidad, conexionado, puesta en marcha, apuntamiento de los proyectores en horario nocturno y medición lumínica para comprobar los niveles marcados por el estudio lumínico.
Incluso fijaciones, tornillería de acero cincado, calibrados, cableado desde arqueta a pie de farola hasta equipo, lámparas, conexiones, pequeño material, medios auxiliares, picados, recibidos y ayudas de albañilería. Cumpliendo la instrucción REBT y el RD 1890/2008. Medida la unidad completamente colocada y probada.</t>
  </si>
  <si>
    <t>Asciende el presupuesto base de licitación a la expresada cantidad de DOSCIENTOS TRENTA Y NUEVE MIL SETENTA Y OCHO euros con OCHENTA Y TRES céntimos.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</si>
</sst>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8" x14ac:knownFonts="1">
    <font>
      <sz val="12"/>
      <color rgb="FF000000"/>
      <name val="Verdana"/>
      <family val="2"/>
    </font>
    <font>
      <b/>
      <sz val="10"/>
      <color rgb="FF000000"/>
      <name val="Arial"/>
      <family val="2"/>
    </font>
    <font>
      <sz val="7.95"/>
      <color rgb="FF000000"/>
      <name val="Arial"/>
      <family val="2"/>
    </font>
    <font>
      <b/>
      <sz val="9"/>
      <color rgb="FF000000"/>
      <name val="Arial"/>
      <family val="2"/>
    </font>
    <font>
      <b/>
      <sz val="7.95"/>
      <color rgb="FF000000"/>
      <name val="Arial"/>
      <family val="2"/>
    </font>
    <font>
      <sz val="7.95"/>
      <color rgb="FF808080"/>
      <name val="Arial"/>
      <family val="2"/>
    </font>
    <font>
      <sz val="7.95"/>
      <color rgb="FF101010"/>
      <name val="Arial"/>
      <family val="2"/>
    </font>
    <font>
      <sz val="8"/>
      <color rgb="FF000000"/>
      <name val="Arial"/>
      <family val="2"/>
    </font>
    <font>
      <b/>
      <sz val="8"/>
      <color rgb="FF000000"/>
      <name val="Arial"/>
      <family val="2"/>
    </font>
    <font>
      <sz val="7.95"/>
      <name val="Arial"/>
      <family val="2"/>
    </font>
    <font>
      <sz val="12"/>
      <color rgb="FFFF0000"/>
      <name val="Verdana"/>
      <family val="2"/>
    </font>
    <font>
      <b/>
      <sz val="7.95"/>
      <color rgb="FFFF0000"/>
      <name val="Arial"/>
      <family val="2"/>
    </font>
    <font>
      <sz val="7.95"/>
      <color rgb="FFFF0000"/>
      <name val="Arial"/>
      <family val="2"/>
    </font>
    <font>
      <sz val="8"/>
      <name val="Arial"/>
      <family val="2"/>
    </font>
    <font>
      <sz val="8"/>
      <color rgb="FFFF0000"/>
      <name val="Arial"/>
      <family val="2"/>
    </font>
    <font>
      <b/>
      <sz val="8"/>
      <name val="Arial"/>
      <family val="2"/>
    </font>
    <font>
      <b/>
      <sz val="8"/>
      <color rgb="FFFF0000"/>
      <name val="Arial"/>
      <family val="2"/>
    </font>
    <font>
      <sz val="8"/>
      <name val="Verdana"/>
      <family val="2"/>
    </font>
  </fonts>
  <fills count="5">
    <fill>
      <patternFill patternType="none"/>
    </fill>
    <fill>
      <patternFill patternType="gray125"/>
    </fill>
    <fill>
      <patternFill patternType="solid">
        <fgColor rgb="FF3FB219"/>
      </patternFill>
    </fill>
    <fill>
      <patternFill patternType="solid">
        <fgColor theme="4" tint="0.39997558519241921"/>
        <bgColor indexed="64"/>
      </patternFill>
    </fill>
    <fill>
      <patternFill patternType="solid">
        <fgColor theme="3" tint="0.79998168889431442"/>
        <bgColor indexed="64"/>
      </patternFill>
    </fill>
  </fills>
  <borders count="8">
    <border>
      <left/>
      <right/>
      <top/>
      <bottom/>
      <diagonal/>
    </border>
    <border>
      <left/>
      <right/>
      <top/>
      <bottom style="thin">
        <color rgb="FF000000"/>
      </bottom>
      <diagonal/>
    </border>
    <border>
      <left/>
      <right/>
      <top style="thin">
        <color rgb="FF000000"/>
      </top>
      <bottom/>
      <diagonal/>
    </border>
    <border>
      <left/>
      <right/>
      <top/>
      <bottom style="thin">
        <color rgb="FF808080"/>
      </bottom>
      <diagonal/>
    </border>
    <border>
      <left/>
      <right/>
      <top style="thin">
        <color rgb="FF808080"/>
      </top>
      <bottom/>
      <diagonal/>
    </border>
    <border>
      <left/>
      <right/>
      <top style="thin">
        <color rgb="FF000000"/>
      </top>
      <bottom style="thin">
        <color rgb="FF000000"/>
      </bottom>
      <diagonal/>
    </border>
    <border>
      <left/>
      <right/>
      <top/>
      <bottom style="thin">
        <color indexed="64"/>
      </bottom>
      <diagonal/>
    </border>
    <border>
      <left/>
      <right/>
      <top style="thin">
        <color indexed="64"/>
      </top>
      <bottom/>
      <diagonal/>
    </border>
  </borders>
  <cellStyleXfs count="1">
    <xf numFmtId="0" fontId="0" fillId="0" borderId="0"/>
  </cellStyleXfs>
  <cellXfs count="134">
    <xf numFmtId="0" fontId="0" fillId="0" borderId="0" xfId="0" applyFont="1" applyAlignment="1">
      <alignment horizontal="left" vertical="center"/>
    </xf>
    <xf numFmtId="0" fontId="2" fillId="0" borderId="0" xfId="0" applyFont="1" applyAlignment="1">
      <alignment horizontal="right" vertical="top" wrapText="1"/>
    </xf>
    <xf numFmtId="0" fontId="2" fillId="0" borderId="0" xfId="0" applyFont="1" applyAlignment="1">
      <alignment horizontal="left" vertical="top" wrapText="1"/>
    </xf>
    <xf numFmtId="0" fontId="4" fillId="0" borderId="0" xfId="0" applyFont="1" applyAlignment="1">
      <alignment horizontal="left" vertical="top" wrapText="1"/>
    </xf>
    <xf numFmtId="0" fontId="4" fillId="2" borderId="0" xfId="0" applyFont="1" applyFill="1" applyAlignment="1">
      <alignment horizontal="left" vertical="top" wrapText="1"/>
    </xf>
    <xf numFmtId="0" fontId="0" fillId="2" borderId="0" xfId="0" applyFont="1" applyFill="1" applyAlignment="1">
      <alignment horizontal="left" vertical="top" wrapText="1"/>
    </xf>
    <xf numFmtId="4" fontId="4" fillId="2" borderId="0" xfId="0" applyNumberFormat="1" applyFont="1" applyFill="1" applyAlignment="1">
      <alignment horizontal="right" vertical="top" wrapText="1"/>
    </xf>
    <xf numFmtId="164" fontId="2" fillId="0" borderId="0" xfId="0" applyNumberFormat="1" applyFont="1" applyAlignment="1">
      <alignment horizontal="right" vertical="top" wrapText="1"/>
    </xf>
    <xf numFmtId="4" fontId="2" fillId="0" borderId="0" xfId="0" applyNumberFormat="1" applyFont="1" applyAlignment="1">
      <alignment horizontal="right" vertical="top" wrapText="1"/>
    </xf>
    <xf numFmtId="0" fontId="5" fillId="0" borderId="3" xfId="0" applyFont="1" applyBorder="1" applyAlignment="1">
      <alignment horizontal="left" vertical="top" wrapText="1"/>
    </xf>
    <xf numFmtId="0" fontId="5" fillId="0" borderId="0" xfId="0" applyFont="1" applyAlignment="1">
      <alignment horizontal="right" vertical="top" wrapText="1"/>
    </xf>
    <xf numFmtId="0" fontId="5" fillId="0" borderId="3" xfId="0" applyFont="1" applyBorder="1" applyAlignment="1">
      <alignment horizontal="right" vertical="top" wrapText="1"/>
    </xf>
    <xf numFmtId="0" fontId="5" fillId="0" borderId="0" xfId="0" applyFont="1" applyAlignment="1">
      <alignment horizontal="left" vertical="top" wrapText="1"/>
    </xf>
    <xf numFmtId="0" fontId="2" fillId="0" borderId="4" xfId="0" applyFont="1" applyBorder="1" applyAlignment="1">
      <alignment horizontal="left" vertical="top" wrapText="1"/>
    </xf>
    <xf numFmtId="0" fontId="2" fillId="0" borderId="4" xfId="0" applyFont="1" applyBorder="1" applyAlignment="1">
      <alignment horizontal="right" vertical="top" wrapText="1"/>
    </xf>
    <xf numFmtId="4" fontId="2" fillId="0" borderId="4" xfId="0" applyNumberFormat="1" applyFont="1" applyBorder="1" applyAlignment="1">
      <alignment horizontal="right" vertical="top" wrapText="1"/>
    </xf>
    <xf numFmtId="164" fontId="5" fillId="0" borderId="0" xfId="0" applyNumberFormat="1" applyFont="1" applyAlignment="1">
      <alignment horizontal="right" vertical="top" wrapText="1"/>
    </xf>
    <xf numFmtId="164" fontId="5" fillId="0" borderId="4" xfId="0" applyNumberFormat="1" applyFont="1" applyBorder="1" applyAlignment="1">
      <alignment horizontal="right" vertical="top" wrapText="1"/>
    </xf>
    <xf numFmtId="164" fontId="6" fillId="0" borderId="0" xfId="0" applyNumberFormat="1" applyFont="1" applyAlignment="1">
      <alignment horizontal="right" vertical="top" wrapText="1"/>
    </xf>
    <xf numFmtId="164" fontId="6" fillId="0" borderId="4" xfId="0" applyNumberFormat="1" applyFont="1" applyBorder="1" applyAlignment="1">
      <alignment horizontal="right" vertical="top" wrapText="1"/>
    </xf>
    <xf numFmtId="0" fontId="5" fillId="0" borderId="4" xfId="0" applyFont="1" applyBorder="1" applyAlignment="1">
      <alignment horizontal="right" vertical="top" wrapText="1"/>
    </xf>
    <xf numFmtId="0" fontId="0" fillId="0" borderId="1" xfId="0" applyFont="1" applyBorder="1" applyAlignment="1">
      <alignment horizontal="center" vertical="center" wrapText="1"/>
    </xf>
    <xf numFmtId="0" fontId="0" fillId="2" borderId="1" xfId="0" applyFont="1" applyFill="1" applyBorder="1" applyAlignment="1">
      <alignment horizontal="left" vertical="top" wrapText="1"/>
    </xf>
    <xf numFmtId="4" fontId="4" fillId="2" borderId="1" xfId="0" applyNumberFormat="1" applyFont="1" applyFill="1" applyBorder="1" applyAlignment="1">
      <alignment horizontal="right" vertical="top" wrapText="1"/>
    </xf>
    <xf numFmtId="0" fontId="4" fillId="2" borderId="2" xfId="0" applyFont="1" applyFill="1" applyBorder="1" applyAlignment="1">
      <alignment horizontal="left" vertical="top" wrapText="1"/>
    </xf>
    <xf numFmtId="0" fontId="0" fillId="2" borderId="2" xfId="0" applyFont="1" applyFill="1" applyBorder="1" applyAlignment="1">
      <alignment horizontal="left" vertical="top" wrapText="1"/>
    </xf>
    <xf numFmtId="4" fontId="4" fillId="2" borderId="2" xfId="0" applyNumberFormat="1" applyFont="1" applyFill="1" applyBorder="1" applyAlignment="1">
      <alignment horizontal="right" vertical="top" wrapText="1"/>
    </xf>
    <xf numFmtId="0" fontId="0" fillId="0" borderId="0" xfId="0" applyFont="1" applyAlignment="1">
      <alignment horizontal="left" vertical="center"/>
    </xf>
    <xf numFmtId="0" fontId="0" fillId="0" borderId="0" xfId="0" applyFont="1" applyAlignment="1">
      <alignment horizontal="center" vertical="center" wrapText="1"/>
    </xf>
    <xf numFmtId="0" fontId="0" fillId="0" borderId="4" xfId="0" applyFont="1" applyBorder="1" applyAlignment="1">
      <alignment horizontal="center" vertical="center" wrapText="1"/>
    </xf>
    <xf numFmtId="0" fontId="7" fillId="0" borderId="2" xfId="0" applyFont="1" applyFill="1" applyBorder="1" applyAlignment="1">
      <alignment horizontal="center" vertical="center" wrapText="1"/>
    </xf>
    <xf numFmtId="0" fontId="8" fillId="0" borderId="2" xfId="0" applyFont="1" applyFill="1" applyBorder="1" applyAlignment="1">
      <alignment vertical="top" wrapText="1"/>
    </xf>
    <xf numFmtId="0" fontId="7" fillId="0" borderId="0" xfId="0" applyFont="1" applyBorder="1" applyAlignment="1">
      <alignment horizontal="left" vertical="center"/>
    </xf>
    <xf numFmtId="0" fontId="7" fillId="0" borderId="0" xfId="0" applyFont="1" applyAlignment="1">
      <alignment horizontal="left" vertical="center"/>
    </xf>
    <xf numFmtId="10" fontId="7" fillId="0" borderId="0" xfId="0" applyNumberFormat="1" applyFont="1" applyAlignment="1">
      <alignment horizontal="left" vertical="center"/>
    </xf>
    <xf numFmtId="10" fontId="7" fillId="0" borderId="6" xfId="0" applyNumberFormat="1" applyFont="1" applyBorder="1" applyAlignment="1">
      <alignment horizontal="left" vertical="center"/>
    </xf>
    <xf numFmtId="0" fontId="0" fillId="0" borderId="1" xfId="0" applyFont="1" applyFill="1" applyBorder="1" applyAlignment="1">
      <alignment horizontal="left"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right" vertical="top" wrapText="1"/>
    </xf>
    <xf numFmtId="0" fontId="0" fillId="0" borderId="0" xfId="0" applyFont="1" applyBorder="1" applyAlignment="1">
      <alignment horizontal="center" vertical="center" wrapText="1"/>
    </xf>
    <xf numFmtId="0" fontId="4" fillId="0" borderId="0" xfId="0" applyFont="1" applyFill="1" applyBorder="1" applyAlignment="1">
      <alignment horizontal="left" vertical="top" wrapText="1"/>
    </xf>
    <xf numFmtId="0" fontId="0" fillId="0" borderId="0" xfId="0" applyFont="1" applyFill="1" applyBorder="1" applyAlignment="1">
      <alignment horizontal="left" vertical="top" wrapText="1"/>
    </xf>
    <xf numFmtId="4" fontId="4" fillId="0" borderId="0" xfId="0" applyNumberFormat="1" applyFont="1" applyFill="1" applyBorder="1" applyAlignment="1">
      <alignment horizontal="right" vertical="top" wrapText="1"/>
    </xf>
    <xf numFmtId="0" fontId="0" fillId="0" borderId="4" xfId="0" applyBorder="1" applyAlignment="1">
      <alignment horizontal="center" vertical="center" wrapText="1"/>
    </xf>
    <xf numFmtId="0" fontId="0" fillId="0" borderId="0" xfId="0" applyAlignment="1">
      <alignment horizontal="center" vertical="center" wrapText="1"/>
    </xf>
    <xf numFmtId="0" fontId="5" fillId="0" borderId="0" xfId="0" applyFont="1" applyBorder="1" applyAlignment="1">
      <alignment horizontal="right" vertical="top" wrapText="1"/>
    </xf>
    <xf numFmtId="0" fontId="2" fillId="0" borderId="0" xfId="0" applyFont="1" applyBorder="1" applyAlignment="1">
      <alignment horizontal="left" vertical="top" wrapText="1"/>
    </xf>
    <xf numFmtId="0" fontId="2" fillId="0" borderId="0" xfId="0" applyFont="1" applyBorder="1" applyAlignment="1">
      <alignment horizontal="right" vertical="top" wrapText="1"/>
    </xf>
    <xf numFmtId="4" fontId="2" fillId="0" borderId="0" xfId="0" applyNumberFormat="1" applyFont="1" applyBorder="1" applyAlignment="1">
      <alignment horizontal="right" vertical="top" wrapText="1"/>
    </xf>
    <xf numFmtId="164" fontId="5" fillId="0" borderId="0" xfId="0" applyNumberFormat="1" applyFont="1" applyBorder="1" applyAlignment="1">
      <alignment horizontal="right" vertical="top" wrapText="1"/>
    </xf>
    <xf numFmtId="0" fontId="9" fillId="0" borderId="0" xfId="0" applyFont="1" applyBorder="1" applyAlignment="1">
      <alignment horizontal="left" vertical="top" wrapText="1"/>
    </xf>
    <xf numFmtId="0" fontId="0" fillId="0" borderId="0" xfId="0" applyFont="1" applyAlignment="1">
      <alignment horizontal="left" vertical="center"/>
    </xf>
    <xf numFmtId="0" fontId="2" fillId="0" borderId="0" xfId="0" applyFont="1" applyAlignment="1">
      <alignment horizontal="right" vertical="top" wrapText="1"/>
    </xf>
    <xf numFmtId="0" fontId="2" fillId="0" borderId="0" xfId="0" applyFont="1" applyAlignment="1">
      <alignment horizontal="left" vertical="top" wrapText="1"/>
    </xf>
    <xf numFmtId="0" fontId="4" fillId="0" borderId="0" xfId="0" applyFont="1" applyAlignment="1">
      <alignment horizontal="left" vertical="top" wrapText="1"/>
    </xf>
    <xf numFmtId="164" fontId="2" fillId="0" borderId="0" xfId="0" applyNumberFormat="1" applyFont="1" applyAlignment="1">
      <alignment horizontal="right" vertical="top" wrapText="1"/>
    </xf>
    <xf numFmtId="4" fontId="2" fillId="0" borderId="0" xfId="0" applyNumberFormat="1" applyFont="1" applyAlignment="1">
      <alignment horizontal="right" vertical="top" wrapText="1"/>
    </xf>
    <xf numFmtId="0" fontId="0" fillId="0" borderId="0" xfId="0" applyFont="1" applyAlignment="1">
      <alignment horizontal="center" vertical="center" wrapText="1"/>
    </xf>
    <xf numFmtId="0" fontId="5" fillId="0" borderId="3" xfId="0" applyFont="1" applyBorder="1" applyAlignment="1">
      <alignment horizontal="left" vertical="top" wrapText="1"/>
    </xf>
    <xf numFmtId="0" fontId="5" fillId="0" borderId="0" xfId="0" applyFont="1" applyAlignment="1">
      <alignment horizontal="right" vertical="top" wrapText="1"/>
    </xf>
    <xf numFmtId="0" fontId="5" fillId="0" borderId="3" xfId="0" applyFont="1" applyBorder="1" applyAlignment="1">
      <alignment horizontal="right" vertical="top" wrapText="1"/>
    </xf>
    <xf numFmtId="0" fontId="5" fillId="0" borderId="0" xfId="0" applyFont="1" applyAlignment="1">
      <alignment horizontal="left" vertical="top" wrapText="1"/>
    </xf>
    <xf numFmtId="0" fontId="2" fillId="0" borderId="4" xfId="0" applyFont="1" applyBorder="1" applyAlignment="1">
      <alignment horizontal="left" vertical="top" wrapText="1"/>
    </xf>
    <xf numFmtId="0" fontId="2" fillId="0" borderId="4" xfId="0" applyFont="1" applyBorder="1" applyAlignment="1">
      <alignment horizontal="right" vertical="top" wrapText="1"/>
    </xf>
    <xf numFmtId="4" fontId="2" fillId="0" borderId="4" xfId="0" applyNumberFormat="1" applyFont="1" applyBorder="1" applyAlignment="1">
      <alignment horizontal="right" vertical="top" wrapText="1"/>
    </xf>
    <xf numFmtId="164" fontId="5" fillId="0" borderId="0" xfId="0" applyNumberFormat="1" applyFont="1" applyAlignment="1">
      <alignment horizontal="right" vertical="top" wrapText="1"/>
    </xf>
    <xf numFmtId="164" fontId="5" fillId="0" borderId="4" xfId="0" applyNumberFormat="1" applyFont="1" applyBorder="1" applyAlignment="1">
      <alignment horizontal="right" vertical="top" wrapText="1"/>
    </xf>
    <xf numFmtId="164" fontId="6" fillId="0" borderId="0" xfId="0" applyNumberFormat="1" applyFont="1" applyAlignment="1">
      <alignment horizontal="right" vertical="top" wrapText="1"/>
    </xf>
    <xf numFmtId="164" fontId="6" fillId="0" borderId="4" xfId="0" applyNumberFormat="1" applyFont="1" applyBorder="1" applyAlignment="1">
      <alignment horizontal="right" vertical="top" wrapText="1"/>
    </xf>
    <xf numFmtId="0" fontId="5" fillId="0" borderId="4" xfId="0" applyFont="1" applyBorder="1" applyAlignment="1">
      <alignment horizontal="right" vertical="top" wrapText="1"/>
    </xf>
    <xf numFmtId="0" fontId="0" fillId="0" borderId="4" xfId="0" applyFont="1" applyBorder="1" applyAlignment="1">
      <alignment horizontal="center" vertical="center" wrapText="1"/>
    </xf>
    <xf numFmtId="0" fontId="4" fillId="3" borderId="0" xfId="0" applyFont="1" applyFill="1" applyAlignment="1">
      <alignment horizontal="left" vertical="top" wrapText="1"/>
    </xf>
    <xf numFmtId="0" fontId="0" fillId="3" borderId="0" xfId="0" applyFont="1" applyFill="1" applyAlignment="1">
      <alignment horizontal="left" vertical="top" wrapText="1"/>
    </xf>
    <xf numFmtId="4" fontId="4" fillId="3" borderId="0" xfId="0" applyNumberFormat="1" applyFont="1" applyFill="1" applyAlignment="1">
      <alignment horizontal="right" vertical="top" wrapText="1"/>
    </xf>
    <xf numFmtId="0" fontId="0" fillId="3" borderId="1" xfId="0" applyFont="1" applyFill="1" applyBorder="1" applyAlignment="1">
      <alignment horizontal="left" vertical="top" wrapText="1"/>
    </xf>
    <xf numFmtId="4" fontId="4" fillId="3" borderId="1" xfId="0" applyNumberFormat="1" applyFont="1" applyFill="1" applyBorder="1" applyAlignment="1">
      <alignment horizontal="right" vertical="top" wrapText="1"/>
    </xf>
    <xf numFmtId="0" fontId="4" fillId="3" borderId="2" xfId="0" applyFont="1" applyFill="1" applyBorder="1" applyAlignment="1">
      <alignment horizontal="left" vertical="top" wrapText="1"/>
    </xf>
    <xf numFmtId="0" fontId="0" fillId="3" borderId="2" xfId="0" applyFont="1" applyFill="1" applyBorder="1" applyAlignment="1">
      <alignment horizontal="left" vertical="top" wrapText="1"/>
    </xf>
    <xf numFmtId="4" fontId="4" fillId="3" borderId="2" xfId="0" applyNumberFormat="1" applyFont="1" applyFill="1" applyBorder="1" applyAlignment="1">
      <alignment horizontal="right" vertical="top" wrapText="1"/>
    </xf>
    <xf numFmtId="0" fontId="3" fillId="4" borderId="1" xfId="0" applyFont="1" applyFill="1" applyBorder="1" applyAlignment="1">
      <alignment horizontal="left" vertical="top" wrapText="1"/>
    </xf>
    <xf numFmtId="0" fontId="0" fillId="4" borderId="1" xfId="0" applyFont="1" applyFill="1" applyBorder="1" applyAlignment="1">
      <alignment horizontal="left" vertical="top" wrapText="1"/>
    </xf>
    <xf numFmtId="0" fontId="3" fillId="4" borderId="1" xfId="0" applyFont="1" applyFill="1" applyBorder="1" applyAlignment="1">
      <alignment horizontal="right" vertical="top" wrapText="1"/>
    </xf>
    <xf numFmtId="0" fontId="10" fillId="0" borderId="0" xfId="0" applyFont="1" applyAlignment="1">
      <alignment horizontal="left" vertical="center"/>
    </xf>
    <xf numFmtId="0" fontId="11" fillId="0" borderId="0" xfId="0" applyFont="1" applyAlignment="1">
      <alignment horizontal="left" vertical="top" wrapText="1"/>
    </xf>
    <xf numFmtId="0" fontId="12" fillId="0" borderId="0" xfId="0" applyFont="1" applyAlignment="1">
      <alignment horizontal="left" vertical="top" wrapText="1"/>
    </xf>
    <xf numFmtId="164" fontId="12" fillId="0" borderId="0" xfId="0" applyNumberFormat="1" applyFont="1" applyAlignment="1">
      <alignment horizontal="right" vertical="top" wrapText="1"/>
    </xf>
    <xf numFmtId="4" fontId="12" fillId="0" borderId="0" xfId="0" applyNumberFormat="1" applyFont="1" applyAlignment="1">
      <alignment horizontal="right" vertical="top" wrapText="1"/>
    </xf>
    <xf numFmtId="0" fontId="13" fillId="0" borderId="0" xfId="0" applyFont="1" applyAlignment="1">
      <alignment horizontal="left" vertical="center"/>
    </xf>
    <xf numFmtId="0" fontId="15" fillId="0" borderId="6" xfId="0" applyFont="1" applyBorder="1" applyAlignment="1">
      <alignment horizontal="center" vertical="center"/>
    </xf>
    <xf numFmtId="0" fontId="16" fillId="0" borderId="6" xfId="0" applyFont="1" applyBorder="1" applyAlignment="1">
      <alignment horizontal="center" vertical="center"/>
    </xf>
    <xf numFmtId="4" fontId="13" fillId="0" borderId="0" xfId="0" applyNumberFormat="1" applyFont="1" applyAlignment="1">
      <alignment horizontal="center" vertical="center"/>
    </xf>
    <xf numFmtId="4" fontId="14" fillId="0" borderId="0" xfId="0" applyNumberFormat="1" applyFont="1" applyAlignment="1">
      <alignment horizontal="center" vertical="center"/>
    </xf>
    <xf numFmtId="4" fontId="13" fillId="0" borderId="6" xfId="0" applyNumberFormat="1" applyFont="1" applyBorder="1" applyAlignment="1">
      <alignment horizontal="center" vertical="center"/>
    </xf>
    <xf numFmtId="4" fontId="14" fillId="0" borderId="6" xfId="0" applyNumberFormat="1" applyFont="1" applyBorder="1" applyAlignment="1">
      <alignment horizontal="center" vertical="center"/>
    </xf>
    <xf numFmtId="4" fontId="7" fillId="0" borderId="0" xfId="0" applyNumberFormat="1" applyFont="1" applyAlignment="1">
      <alignment horizontal="right" vertical="center"/>
    </xf>
    <xf numFmtId="4" fontId="14" fillId="0" borderId="0" xfId="0" applyNumberFormat="1" applyFont="1" applyAlignment="1">
      <alignment horizontal="right" vertical="center"/>
    </xf>
    <xf numFmtId="0" fontId="0" fillId="0" borderId="0" xfId="0" applyFont="1" applyAlignment="1">
      <alignment horizontal="center" vertical="center"/>
    </xf>
    <xf numFmtId="0" fontId="7" fillId="0" borderId="0" xfId="0" applyFont="1" applyAlignment="1">
      <alignment horizontal="center" vertical="center"/>
    </xf>
    <xf numFmtId="0" fontId="7" fillId="0" borderId="7" xfId="0" applyFont="1" applyBorder="1" applyAlignment="1">
      <alignment horizontal="left" vertical="center"/>
    </xf>
    <xf numFmtId="4" fontId="7" fillId="0" borderId="7" xfId="0" applyNumberFormat="1" applyFont="1" applyBorder="1" applyAlignment="1">
      <alignment horizontal="right" vertical="center"/>
    </xf>
    <xf numFmtId="0" fontId="7" fillId="0" borderId="7" xfId="0" applyFont="1" applyBorder="1" applyAlignment="1">
      <alignment horizontal="right" vertical="center"/>
    </xf>
    <xf numFmtId="0" fontId="7" fillId="0" borderId="0" xfId="0" applyFont="1" applyAlignment="1">
      <alignment horizontal="left" vertical="center" wrapText="1"/>
    </xf>
    <xf numFmtId="0" fontId="7" fillId="0" borderId="6" xfId="0" applyFont="1" applyBorder="1" applyAlignment="1">
      <alignment horizontal="left" vertical="center"/>
    </xf>
    <xf numFmtId="4" fontId="7" fillId="0" borderId="6" xfId="0" applyNumberFormat="1" applyFont="1" applyBorder="1" applyAlignment="1">
      <alignment horizontal="right" vertical="center"/>
    </xf>
    <xf numFmtId="0" fontId="7" fillId="0" borderId="0" xfId="0" applyFont="1" applyAlignment="1">
      <alignment horizontal="center" vertical="center" wrapText="1"/>
    </xf>
    <xf numFmtId="0" fontId="7" fillId="0" borderId="0" xfId="0" applyFont="1" applyAlignment="1">
      <alignment horizontal="left" vertical="top" wrapText="1"/>
    </xf>
    <xf numFmtId="0" fontId="7" fillId="0" borderId="0" xfId="0" applyFont="1" applyAlignment="1">
      <alignment horizontal="right" vertical="top" wrapText="1"/>
    </xf>
    <xf numFmtId="0" fontId="8" fillId="0" borderId="5" xfId="0" applyFont="1" applyFill="1" applyBorder="1" applyAlignment="1">
      <alignment horizontal="left" vertical="top" wrapText="1"/>
    </xf>
    <xf numFmtId="4" fontId="8" fillId="0" borderId="5" xfId="0" applyNumberFormat="1" applyFont="1" applyFill="1" applyBorder="1" applyAlignment="1">
      <alignment horizontal="right" vertical="top" wrapText="1"/>
    </xf>
    <xf numFmtId="0" fontId="7" fillId="0" borderId="2" xfId="0" applyFont="1" applyBorder="1" applyAlignment="1">
      <alignment horizontal="left" vertical="center"/>
    </xf>
    <xf numFmtId="4" fontId="7" fillId="0" borderId="2" xfId="0" applyNumberFormat="1" applyFont="1" applyBorder="1" applyAlignment="1">
      <alignment horizontal="right" vertical="center"/>
    </xf>
    <xf numFmtId="4" fontId="7" fillId="0" borderId="0" xfId="0" applyNumberFormat="1" applyFont="1" applyAlignment="1">
      <alignment horizontal="right" vertical="center" wrapText="1"/>
    </xf>
    <xf numFmtId="0" fontId="7" fillId="0" borderId="0" xfId="0" applyFont="1" applyAlignment="1">
      <alignment horizontal="right" vertical="center" wrapText="1"/>
    </xf>
    <xf numFmtId="0" fontId="4" fillId="3" borderId="1" xfId="0" applyFont="1" applyFill="1" applyBorder="1" applyAlignment="1">
      <alignment horizontal="left" vertical="top" wrapText="1"/>
    </xf>
    <xf numFmtId="0" fontId="7" fillId="0" borderId="6" xfId="0" applyFont="1" applyBorder="1" applyAlignment="1">
      <alignment horizontal="center" vertical="center" wrapText="1"/>
    </xf>
    <xf numFmtId="0" fontId="7" fillId="0" borderId="6" xfId="0" applyFont="1" applyBorder="1" applyAlignment="1">
      <alignment horizontal="left" vertical="center" wrapText="1"/>
    </xf>
    <xf numFmtId="0" fontId="7" fillId="0" borderId="6" xfId="0" applyFont="1" applyBorder="1" applyAlignment="1">
      <alignment horizontal="right" vertical="center" wrapText="1"/>
    </xf>
    <xf numFmtId="0" fontId="7" fillId="0" borderId="7" xfId="0" applyFont="1" applyBorder="1" applyAlignment="1">
      <alignment horizontal="center" vertical="center" wrapText="1"/>
    </xf>
    <xf numFmtId="0" fontId="7" fillId="0" borderId="7" xfId="0" applyFont="1" applyBorder="1" applyAlignment="1">
      <alignment horizontal="left" vertical="center" wrapText="1"/>
    </xf>
    <xf numFmtId="4" fontId="7" fillId="0" borderId="7" xfId="0" applyNumberFormat="1" applyFont="1" applyBorder="1" applyAlignment="1">
      <alignment horizontal="right" vertical="center" wrapText="1"/>
    </xf>
    <xf numFmtId="0" fontId="7" fillId="0" borderId="7" xfId="0" applyFont="1" applyBorder="1" applyAlignment="1">
      <alignment horizontal="right" vertical="center" wrapText="1"/>
    </xf>
    <xf numFmtId="0" fontId="2" fillId="0" borderId="0" xfId="0" applyFont="1" applyAlignment="1">
      <alignment horizontal="justify" vertical="top" wrapText="1"/>
    </xf>
    <xf numFmtId="0" fontId="4" fillId="3" borderId="2" xfId="0" applyFont="1" applyFill="1" applyBorder="1" applyAlignment="1">
      <alignment horizontal="left" vertical="top" wrapText="1"/>
    </xf>
    <xf numFmtId="0" fontId="4" fillId="3" borderId="2" xfId="0" applyFont="1" applyFill="1" applyBorder="1" applyAlignment="1">
      <alignment horizontal="justify" vertical="top" wrapText="1"/>
    </xf>
    <xf numFmtId="0" fontId="1" fillId="4" borderId="0" xfId="0" applyFont="1" applyFill="1" applyAlignment="1">
      <alignment horizontal="left" vertical="top" wrapText="1"/>
    </xf>
    <xf numFmtId="0" fontId="3" fillId="4" borderId="1" xfId="0" applyFont="1" applyFill="1" applyBorder="1" applyAlignment="1">
      <alignment horizontal="left" vertical="top" wrapText="1"/>
    </xf>
    <xf numFmtId="0" fontId="4" fillId="3" borderId="0" xfId="0" applyFont="1" applyFill="1" applyAlignment="1">
      <alignment horizontal="justify" vertical="top" wrapText="1"/>
    </xf>
    <xf numFmtId="0" fontId="4" fillId="2" borderId="1" xfId="0" applyFont="1" applyFill="1" applyBorder="1" applyAlignment="1">
      <alignment horizontal="left" vertical="top" wrapText="1"/>
    </xf>
    <xf numFmtId="0" fontId="4" fillId="2" borderId="2" xfId="0" applyFont="1" applyFill="1" applyBorder="1" applyAlignment="1">
      <alignment horizontal="left" vertical="top" wrapText="1"/>
    </xf>
    <xf numFmtId="0" fontId="4" fillId="2" borderId="2" xfId="0" applyFont="1" applyFill="1" applyBorder="1" applyAlignment="1">
      <alignment horizontal="justify" vertical="top" wrapText="1"/>
    </xf>
    <xf numFmtId="0" fontId="12" fillId="0" borderId="0" xfId="0" applyFont="1" applyAlignment="1">
      <alignment horizontal="justify" vertical="top" wrapText="1"/>
    </xf>
    <xf numFmtId="0" fontId="4" fillId="2" borderId="0" xfId="0" applyFont="1" applyFill="1" applyAlignment="1">
      <alignment horizontal="justify" vertical="top" wrapText="1"/>
    </xf>
    <xf numFmtId="0" fontId="1" fillId="0" borderId="0" xfId="0" applyFont="1" applyFill="1" applyAlignment="1">
      <alignment horizontal="left" vertical="top" wrapText="1"/>
    </xf>
    <xf numFmtId="0" fontId="3" fillId="0" borderId="1"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8</xdr:col>
      <xdr:colOff>390525</xdr:colOff>
      <xdr:row>468</xdr:row>
      <xdr:rowOff>180974</xdr:rowOff>
    </xdr:from>
    <xdr:to>
      <xdr:col>12</xdr:col>
      <xdr:colOff>428625</xdr:colOff>
      <xdr:row>471</xdr:row>
      <xdr:rowOff>42585</xdr:rowOff>
    </xdr:to>
    <xdr:pic>
      <xdr:nvPicPr>
        <xdr:cNvPr id="13" name="12 Imagen">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
        <a:stretch>
          <a:fillRect/>
        </a:stretch>
      </xdr:blipFill>
      <xdr:spPr>
        <a:xfrm>
          <a:off x="3819525" y="132473699"/>
          <a:ext cx="2228850" cy="1557061"/>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73"/>
  <sheetViews>
    <sheetView tabSelected="1" view="pageBreakPreview" topLeftCell="A145" zoomScaleNormal="100" zoomScaleSheetLayoutView="100" workbookViewId="0">
      <selection activeCell="Q456" sqref="Q456"/>
    </sheetView>
  </sheetViews>
  <sheetFormatPr baseColWidth="10" defaultRowHeight="15" x14ac:dyDescent="0.2"/>
  <cols>
    <col min="1" max="1" width="11.19921875" style="51"/>
    <col min="2" max="2" width="4.59765625" style="27" customWidth="1"/>
    <col min="3" max="3" width="3.19921875" style="27" customWidth="1"/>
    <col min="4" max="4" width="3.796875" style="27" customWidth="1"/>
    <col min="5" max="5" width="7.59765625" style="27" customWidth="1"/>
    <col min="6" max="11" width="5.59765625" style="27" customWidth="1"/>
    <col min="12" max="12" width="6.19921875" style="27" customWidth="1"/>
    <col min="13" max="13" width="7.69921875" style="27" customWidth="1"/>
    <col min="14" max="16384" width="11.19921875" style="27"/>
  </cols>
  <sheetData>
    <row r="1" spans="2:13" ht="13.5" customHeight="1" x14ac:dyDescent="0.2">
      <c r="B1" s="124" t="s">
        <v>0</v>
      </c>
      <c r="C1" s="124"/>
      <c r="D1" s="124"/>
      <c r="E1" s="124"/>
      <c r="F1" s="124"/>
      <c r="G1" s="124"/>
      <c r="H1" s="124"/>
      <c r="I1" s="124"/>
      <c r="J1" s="124"/>
      <c r="K1" s="124"/>
      <c r="L1" s="124"/>
      <c r="M1" s="124"/>
    </row>
    <row r="2" spans="2:13" ht="13.5" customHeight="1" x14ac:dyDescent="0.2">
      <c r="B2" s="124" t="s">
        <v>409</v>
      </c>
      <c r="C2" s="124"/>
      <c r="D2" s="124"/>
      <c r="E2" s="124"/>
      <c r="F2" s="124"/>
      <c r="G2" s="124"/>
      <c r="H2" s="124"/>
      <c r="I2" s="124"/>
      <c r="J2" s="124"/>
      <c r="K2" s="124"/>
      <c r="L2" s="124"/>
      <c r="M2" s="124"/>
    </row>
    <row r="3" spans="2:13" ht="16.5" customHeight="1" x14ac:dyDescent="0.2">
      <c r="B3" s="79" t="s">
        <v>1</v>
      </c>
      <c r="C3" s="79" t="s">
        <v>2</v>
      </c>
      <c r="D3" s="125" t="s">
        <v>3</v>
      </c>
      <c r="E3" s="125"/>
      <c r="F3" s="80"/>
      <c r="G3" s="80"/>
      <c r="H3" s="80"/>
      <c r="I3" s="80"/>
      <c r="J3" s="80"/>
      <c r="K3" s="81" t="s">
        <v>4</v>
      </c>
      <c r="L3" s="81" t="s">
        <v>5</v>
      </c>
      <c r="M3" s="81" t="s">
        <v>6</v>
      </c>
    </row>
    <row r="4" spans="2:13" ht="15.4" customHeight="1" x14ac:dyDescent="0.2">
      <c r="B4" s="71" t="s">
        <v>7</v>
      </c>
      <c r="C4" s="72"/>
      <c r="D4" s="126" t="s">
        <v>8</v>
      </c>
      <c r="E4" s="126"/>
      <c r="F4" s="126"/>
      <c r="G4" s="126"/>
      <c r="H4" s="126"/>
      <c r="I4" s="126"/>
      <c r="J4" s="126"/>
      <c r="K4" s="72"/>
      <c r="L4" s="73"/>
      <c r="M4" s="73"/>
    </row>
    <row r="5" spans="2:13" ht="15.4" customHeight="1" x14ac:dyDescent="0.2">
      <c r="B5" s="3" t="s">
        <v>9</v>
      </c>
      <c r="C5" s="2" t="s">
        <v>10</v>
      </c>
      <c r="D5" s="121" t="s">
        <v>11</v>
      </c>
      <c r="E5" s="121"/>
      <c r="F5" s="121"/>
      <c r="G5" s="121"/>
      <c r="H5" s="121"/>
      <c r="I5" s="121"/>
      <c r="J5" s="121"/>
      <c r="K5" s="7">
        <v>1</v>
      </c>
      <c r="L5" s="8">
        <v>450</v>
      </c>
      <c r="M5" s="8">
        <f>ROUND(K5*L5,2)</f>
        <v>450</v>
      </c>
    </row>
    <row r="6" spans="2:13" ht="45.75" customHeight="1" x14ac:dyDescent="0.2">
      <c r="B6" s="28"/>
      <c r="C6" s="28"/>
      <c r="D6" s="121" t="s">
        <v>12</v>
      </c>
      <c r="E6" s="121"/>
      <c r="F6" s="121"/>
      <c r="G6" s="121"/>
      <c r="H6" s="121"/>
      <c r="I6" s="121"/>
      <c r="J6" s="121"/>
      <c r="K6" s="121"/>
      <c r="L6" s="121"/>
      <c r="M6" s="121"/>
    </row>
    <row r="7" spans="2:13" ht="15.4" customHeight="1" x14ac:dyDescent="0.2">
      <c r="B7" s="3" t="s">
        <v>13</v>
      </c>
      <c r="C7" s="2" t="s">
        <v>14</v>
      </c>
      <c r="D7" s="121" t="s">
        <v>15</v>
      </c>
      <c r="E7" s="121"/>
      <c r="F7" s="121"/>
      <c r="G7" s="121"/>
      <c r="H7" s="121"/>
      <c r="I7" s="121"/>
      <c r="J7" s="121"/>
      <c r="K7" s="7">
        <v>362.5</v>
      </c>
      <c r="L7" s="8">
        <v>3.57</v>
      </c>
      <c r="M7" s="8">
        <f>ROUND(K7*L7,2)</f>
        <v>1294.1300000000001</v>
      </c>
    </row>
    <row r="8" spans="2:13" ht="24" customHeight="1" x14ac:dyDescent="0.2">
      <c r="B8" s="28"/>
      <c r="C8" s="28"/>
      <c r="D8" s="121" t="s">
        <v>16</v>
      </c>
      <c r="E8" s="121"/>
      <c r="F8" s="121"/>
      <c r="G8" s="121"/>
      <c r="H8" s="121"/>
      <c r="I8" s="121"/>
      <c r="J8" s="121"/>
      <c r="K8" s="121"/>
      <c r="L8" s="121"/>
      <c r="M8" s="121"/>
    </row>
    <row r="9" spans="2:13" ht="15" customHeight="1" x14ac:dyDescent="0.2">
      <c r="B9" s="28"/>
      <c r="C9" s="28"/>
      <c r="D9" s="28"/>
      <c r="E9" s="9"/>
      <c r="F9" s="11" t="s">
        <v>17</v>
      </c>
      <c r="G9" s="11" t="s">
        <v>18</v>
      </c>
      <c r="H9" s="11" t="s">
        <v>19</v>
      </c>
      <c r="I9" s="11" t="s">
        <v>20</v>
      </c>
      <c r="J9" s="11" t="s">
        <v>21</v>
      </c>
      <c r="K9" s="11" t="s">
        <v>22</v>
      </c>
      <c r="L9" s="28"/>
      <c r="M9" s="28"/>
    </row>
    <row r="10" spans="2:13" ht="15" customHeight="1" x14ac:dyDescent="0.2">
      <c r="B10" s="28"/>
      <c r="C10" s="28"/>
      <c r="D10" s="12"/>
      <c r="E10" s="13"/>
      <c r="F10" s="14">
        <v>1450</v>
      </c>
      <c r="G10" s="15"/>
      <c r="H10" s="15"/>
      <c r="I10" s="15">
        <v>0.25</v>
      </c>
      <c r="J10" s="17">
        <f>ROUND(F10*I10,3)</f>
        <v>362.5</v>
      </c>
      <c r="K10" s="19">
        <f>SUM(J10:J10)</f>
        <v>362.5</v>
      </c>
      <c r="L10" s="28"/>
      <c r="M10" s="28"/>
    </row>
    <row r="11" spans="2:13" ht="21.75" customHeight="1" x14ac:dyDescent="0.2">
      <c r="B11" s="3" t="s">
        <v>23</v>
      </c>
      <c r="C11" s="2" t="s">
        <v>14</v>
      </c>
      <c r="D11" s="121" t="s">
        <v>437</v>
      </c>
      <c r="E11" s="121"/>
      <c r="F11" s="121"/>
      <c r="G11" s="121"/>
      <c r="H11" s="121"/>
      <c r="I11" s="121"/>
      <c r="J11" s="121"/>
      <c r="K11" s="7">
        <f>SUM(K14:K27)</f>
        <v>227.71</v>
      </c>
      <c r="L11" s="8">
        <v>9.24</v>
      </c>
      <c r="M11" s="8">
        <f>ROUND(K11*L11,2)</f>
        <v>2104.04</v>
      </c>
    </row>
    <row r="12" spans="2:13" ht="36" customHeight="1" x14ac:dyDescent="0.2">
      <c r="B12" s="28"/>
      <c r="C12" s="28"/>
      <c r="D12" s="121" t="s">
        <v>438</v>
      </c>
      <c r="E12" s="121"/>
      <c r="F12" s="121"/>
      <c r="G12" s="121"/>
      <c r="H12" s="121"/>
      <c r="I12" s="121"/>
      <c r="J12" s="121"/>
      <c r="K12" s="121"/>
      <c r="L12" s="121"/>
      <c r="M12" s="121"/>
    </row>
    <row r="13" spans="2:13" ht="15" customHeight="1" x14ac:dyDescent="0.2">
      <c r="B13" s="28"/>
      <c r="C13" s="28"/>
      <c r="D13" s="28"/>
      <c r="E13" s="9">
        <v>-15</v>
      </c>
      <c r="F13" s="11" t="s">
        <v>17</v>
      </c>
      <c r="G13" s="11" t="s">
        <v>18</v>
      </c>
      <c r="H13" s="11" t="s">
        <v>19</v>
      </c>
      <c r="I13" s="11" t="s">
        <v>20</v>
      </c>
      <c r="J13" s="11" t="s">
        <v>21</v>
      </c>
      <c r="K13" s="11" t="s">
        <v>22</v>
      </c>
      <c r="L13" s="28"/>
      <c r="M13" s="28"/>
    </row>
    <row r="14" spans="2:13" ht="15" customHeight="1" x14ac:dyDescent="0.2">
      <c r="B14" s="28"/>
      <c r="C14" s="28"/>
      <c r="D14" s="12"/>
      <c r="E14" s="13" t="s">
        <v>25</v>
      </c>
      <c r="F14" s="14"/>
      <c r="G14" s="15"/>
      <c r="H14" s="15"/>
      <c r="I14" s="15"/>
      <c r="J14" s="20" t="s">
        <v>26</v>
      </c>
      <c r="K14" s="29"/>
      <c r="L14" s="28"/>
      <c r="M14" s="28"/>
    </row>
    <row r="15" spans="2:13" ht="15" customHeight="1" x14ac:dyDescent="0.2">
      <c r="B15" s="28"/>
      <c r="C15" s="28"/>
      <c r="D15" s="12"/>
      <c r="E15" s="2" t="s">
        <v>27</v>
      </c>
      <c r="F15" s="1">
        <v>40.58</v>
      </c>
      <c r="G15" s="8"/>
      <c r="H15" s="8"/>
      <c r="I15" s="8">
        <v>0.85</v>
      </c>
      <c r="J15" s="16">
        <f>ROUND(F15*I15,3)</f>
        <v>34.493000000000002</v>
      </c>
      <c r="K15" s="28"/>
      <c r="L15" s="28"/>
      <c r="M15" s="28"/>
    </row>
    <row r="16" spans="2:13" ht="15" customHeight="1" x14ac:dyDescent="0.2">
      <c r="B16" s="28"/>
      <c r="C16" s="28"/>
      <c r="D16" s="12"/>
      <c r="E16" s="2" t="s">
        <v>28</v>
      </c>
      <c r="F16" s="1">
        <v>1.03</v>
      </c>
      <c r="G16" s="8">
        <v>28.14</v>
      </c>
      <c r="H16" s="8"/>
      <c r="I16" s="8"/>
      <c r="J16" s="16">
        <f>ROUND(F16*G16,3)</f>
        <v>28.984000000000002</v>
      </c>
      <c r="K16" s="28"/>
      <c r="L16" s="28"/>
      <c r="M16" s="28"/>
    </row>
    <row r="17" spans="2:13" ht="15" customHeight="1" x14ac:dyDescent="0.2">
      <c r="B17" s="28"/>
      <c r="C17" s="28"/>
      <c r="D17" s="12"/>
      <c r="E17" s="2" t="s">
        <v>29</v>
      </c>
      <c r="F17" s="1">
        <v>10.6</v>
      </c>
      <c r="G17" s="8"/>
      <c r="H17" s="8"/>
      <c r="I17" s="8">
        <v>1.4</v>
      </c>
      <c r="J17" s="16">
        <f>ROUND(F17*I17,3)</f>
        <v>14.84</v>
      </c>
      <c r="K17" s="28"/>
      <c r="L17" s="28"/>
      <c r="M17" s="28"/>
    </row>
    <row r="18" spans="2:13" ht="15" customHeight="1" x14ac:dyDescent="0.2">
      <c r="B18" s="28"/>
      <c r="C18" s="28"/>
      <c r="D18" s="12"/>
      <c r="E18" s="2" t="s">
        <v>30</v>
      </c>
      <c r="F18" s="1">
        <v>2.08</v>
      </c>
      <c r="G18" s="8">
        <v>13.41</v>
      </c>
      <c r="H18" s="8"/>
      <c r="I18" s="8"/>
      <c r="J18" s="16">
        <f>ROUND(F18*G18,3)</f>
        <v>27.893000000000001</v>
      </c>
      <c r="K18" s="28"/>
      <c r="L18" s="28"/>
      <c r="M18" s="28"/>
    </row>
    <row r="19" spans="2:13" ht="15" customHeight="1" x14ac:dyDescent="0.2">
      <c r="B19" s="28"/>
      <c r="C19" s="28"/>
      <c r="D19" s="12"/>
      <c r="E19" s="2" t="s">
        <v>31</v>
      </c>
      <c r="F19" s="1">
        <v>0.67</v>
      </c>
      <c r="G19" s="8"/>
      <c r="H19" s="8">
        <v>5</v>
      </c>
      <c r="I19" s="8"/>
      <c r="J19" s="16">
        <f>ROUND(F19*H19,3)</f>
        <v>3.35</v>
      </c>
      <c r="K19" s="28"/>
      <c r="L19" s="28"/>
      <c r="M19" s="28"/>
    </row>
    <row r="20" spans="2:13" ht="15" customHeight="1" x14ac:dyDescent="0.2">
      <c r="B20" s="28"/>
      <c r="C20" s="28"/>
      <c r="D20" s="12"/>
      <c r="E20" s="2" t="s">
        <v>32</v>
      </c>
      <c r="F20" s="1"/>
      <c r="G20" s="8"/>
      <c r="H20" s="8"/>
      <c r="I20" s="8"/>
      <c r="J20" s="10" t="s">
        <v>26</v>
      </c>
      <c r="K20" s="28"/>
      <c r="L20" s="28"/>
      <c r="M20" s="28"/>
    </row>
    <row r="21" spans="2:13" ht="15" customHeight="1" x14ac:dyDescent="0.2">
      <c r="B21" s="28"/>
      <c r="C21" s="28"/>
      <c r="D21" s="12"/>
      <c r="E21" s="2" t="s">
        <v>33</v>
      </c>
      <c r="F21" s="1"/>
      <c r="G21" s="8"/>
      <c r="H21" s="8"/>
      <c r="I21" s="8"/>
      <c r="J21" s="10" t="s">
        <v>26</v>
      </c>
      <c r="K21" s="28"/>
      <c r="L21" s="28"/>
      <c r="M21" s="28"/>
    </row>
    <row r="22" spans="2:13" ht="15" customHeight="1" x14ac:dyDescent="0.2">
      <c r="B22" s="28"/>
      <c r="C22" s="28"/>
      <c r="D22" s="12"/>
      <c r="E22" s="2" t="s">
        <v>34</v>
      </c>
      <c r="F22" s="1">
        <v>0.54</v>
      </c>
      <c r="G22" s="8"/>
      <c r="H22" s="8">
        <v>5</v>
      </c>
      <c r="I22" s="8"/>
      <c r="J22" s="16">
        <f>ROUND(F22*H22,3)</f>
        <v>2.7</v>
      </c>
      <c r="K22" s="28"/>
      <c r="L22" s="28"/>
      <c r="M22" s="28"/>
    </row>
    <row r="23" spans="2:13" ht="15" customHeight="1" x14ac:dyDescent="0.2">
      <c r="B23" s="28"/>
      <c r="C23" s="28"/>
      <c r="D23" s="12"/>
      <c r="E23" s="2" t="s">
        <v>35</v>
      </c>
      <c r="F23" s="1"/>
      <c r="G23" s="8"/>
      <c r="H23" s="8"/>
      <c r="I23" s="8"/>
      <c r="J23" s="10" t="s">
        <v>26</v>
      </c>
      <c r="K23" s="28"/>
      <c r="L23" s="28"/>
      <c r="M23" s="28"/>
    </row>
    <row r="24" spans="2:13" ht="15" customHeight="1" x14ac:dyDescent="0.2">
      <c r="B24" s="28"/>
      <c r="C24" s="28"/>
      <c r="D24" s="12"/>
      <c r="E24" s="2" t="s">
        <v>36</v>
      </c>
      <c r="F24" s="1">
        <v>7.46</v>
      </c>
      <c r="G24" s="8"/>
      <c r="H24" s="8">
        <v>5</v>
      </c>
      <c r="I24" s="8"/>
      <c r="J24" s="16">
        <f>ROUND(F24*H24,3)</f>
        <v>37.299999999999997</v>
      </c>
      <c r="K24" s="28"/>
      <c r="L24" s="28"/>
      <c r="M24" s="28"/>
    </row>
    <row r="25" spans="2:13" ht="15" customHeight="1" x14ac:dyDescent="0.2">
      <c r="B25" s="28"/>
      <c r="C25" s="28"/>
      <c r="D25" s="12"/>
      <c r="E25" s="2" t="s">
        <v>37</v>
      </c>
      <c r="F25" s="1">
        <v>6.15</v>
      </c>
      <c r="G25" s="8"/>
      <c r="H25" s="8">
        <v>5</v>
      </c>
      <c r="I25" s="8"/>
      <c r="J25" s="16">
        <f>ROUND(F25*H25,3)</f>
        <v>30.75</v>
      </c>
      <c r="K25" s="28"/>
      <c r="L25" s="28"/>
      <c r="M25" s="28"/>
    </row>
    <row r="26" spans="2:13" ht="15" customHeight="1" x14ac:dyDescent="0.2">
      <c r="B26" s="28"/>
      <c r="C26" s="28"/>
      <c r="D26" s="12"/>
      <c r="E26" s="2" t="s">
        <v>38</v>
      </c>
      <c r="F26" s="1">
        <v>5.5</v>
      </c>
      <c r="G26" s="8"/>
      <c r="H26" s="8">
        <v>5</v>
      </c>
      <c r="I26" s="8"/>
      <c r="J26" s="16">
        <f>ROUND(F26*H26,3)</f>
        <v>27.5</v>
      </c>
      <c r="K26" s="28"/>
      <c r="L26" s="28"/>
      <c r="M26" s="28"/>
    </row>
    <row r="27" spans="2:13" ht="15" customHeight="1" x14ac:dyDescent="0.2">
      <c r="B27" s="28"/>
      <c r="C27" s="28"/>
      <c r="D27" s="12"/>
      <c r="E27" s="2" t="s">
        <v>39</v>
      </c>
      <c r="F27" s="1">
        <v>3.98</v>
      </c>
      <c r="G27" s="8"/>
      <c r="H27" s="8">
        <v>5</v>
      </c>
      <c r="I27" s="8"/>
      <c r="J27" s="16">
        <f>ROUND(F27*H27,3)</f>
        <v>19.899999999999999</v>
      </c>
      <c r="K27" s="18">
        <f>SUM(J14:J27)</f>
        <v>227.71</v>
      </c>
      <c r="L27" s="28"/>
      <c r="M27" s="28"/>
    </row>
    <row r="28" spans="2:13" ht="15.4" customHeight="1" x14ac:dyDescent="0.2">
      <c r="B28" s="3" t="s">
        <v>40</v>
      </c>
      <c r="C28" s="2" t="s">
        <v>14</v>
      </c>
      <c r="D28" s="121" t="s">
        <v>42</v>
      </c>
      <c r="E28" s="121"/>
      <c r="F28" s="121"/>
      <c r="G28" s="121"/>
      <c r="H28" s="121"/>
      <c r="I28" s="121"/>
      <c r="J28" s="121"/>
      <c r="K28" s="7">
        <f>SUM(K31:K44)</f>
        <v>111.55200000000002</v>
      </c>
      <c r="L28" s="8">
        <v>10.68</v>
      </c>
      <c r="M28" s="8">
        <f>ROUND(K28*L28,2)</f>
        <v>1191.3800000000001</v>
      </c>
    </row>
    <row r="29" spans="2:13" ht="24" customHeight="1" x14ac:dyDescent="0.2">
      <c r="B29" s="28"/>
      <c r="C29" s="28"/>
      <c r="D29" s="121" t="s">
        <v>43</v>
      </c>
      <c r="E29" s="121"/>
      <c r="F29" s="121"/>
      <c r="G29" s="121"/>
      <c r="H29" s="121"/>
      <c r="I29" s="121"/>
      <c r="J29" s="121"/>
      <c r="K29" s="121"/>
      <c r="L29" s="121"/>
      <c r="M29" s="121"/>
    </row>
    <row r="30" spans="2:13" ht="15" customHeight="1" x14ac:dyDescent="0.2">
      <c r="B30" s="28"/>
      <c r="C30" s="28"/>
      <c r="D30" s="28"/>
      <c r="E30" s="9" t="s">
        <v>44</v>
      </c>
      <c r="F30" s="11" t="s">
        <v>17</v>
      </c>
      <c r="G30" s="11" t="s">
        <v>18</v>
      </c>
      <c r="H30" s="11" t="s">
        <v>19</v>
      </c>
      <c r="I30" s="11" t="s">
        <v>20</v>
      </c>
      <c r="J30" s="11" t="s">
        <v>21</v>
      </c>
      <c r="K30" s="11" t="s">
        <v>22</v>
      </c>
      <c r="L30" s="28"/>
      <c r="M30" s="28"/>
    </row>
    <row r="31" spans="2:13" ht="15" customHeight="1" x14ac:dyDescent="0.2">
      <c r="B31" s="28"/>
      <c r="C31" s="28"/>
      <c r="D31" s="12"/>
      <c r="E31" s="13" t="s">
        <v>45</v>
      </c>
      <c r="F31" s="14"/>
      <c r="G31" s="15">
        <v>32</v>
      </c>
      <c r="H31" s="15">
        <v>0.8</v>
      </c>
      <c r="I31" s="15">
        <v>1.55</v>
      </c>
      <c r="J31" s="17">
        <f t="shared" ref="J31:J39" si="0">ROUND(G31*H31*I31,3)</f>
        <v>39.68</v>
      </c>
      <c r="K31" s="29"/>
      <c r="L31" s="28"/>
      <c r="M31" s="28"/>
    </row>
    <row r="32" spans="2:13" ht="15" customHeight="1" x14ac:dyDescent="0.2">
      <c r="B32" s="28"/>
      <c r="C32" s="28"/>
      <c r="D32" s="12"/>
      <c r="E32" s="2" t="s">
        <v>46</v>
      </c>
      <c r="F32" s="1"/>
      <c r="G32" s="8">
        <v>9.85</v>
      </c>
      <c r="H32" s="8">
        <v>0.8</v>
      </c>
      <c r="I32" s="8">
        <v>1.65</v>
      </c>
      <c r="J32" s="16">
        <f t="shared" si="0"/>
        <v>13.002000000000001</v>
      </c>
      <c r="K32" s="28"/>
      <c r="L32" s="28"/>
      <c r="M32" s="28"/>
    </row>
    <row r="33" spans="2:13" ht="15" customHeight="1" x14ac:dyDescent="0.2">
      <c r="B33" s="28"/>
      <c r="C33" s="28"/>
      <c r="D33" s="12"/>
      <c r="E33" s="2" t="s">
        <v>47</v>
      </c>
      <c r="F33" s="1"/>
      <c r="G33" s="8">
        <v>15.2</v>
      </c>
      <c r="H33" s="8">
        <v>0.6</v>
      </c>
      <c r="I33" s="8">
        <v>1.36</v>
      </c>
      <c r="J33" s="16">
        <f t="shared" si="0"/>
        <v>12.403</v>
      </c>
      <c r="K33" s="28"/>
      <c r="L33" s="28"/>
      <c r="M33" s="28"/>
    </row>
    <row r="34" spans="2:13" ht="15" customHeight="1" x14ac:dyDescent="0.2">
      <c r="B34" s="28"/>
      <c r="C34" s="28"/>
      <c r="D34" s="12"/>
      <c r="E34" s="2" t="s">
        <v>48</v>
      </c>
      <c r="F34" s="1"/>
      <c r="G34" s="8">
        <v>7.15</v>
      </c>
      <c r="H34" s="8">
        <v>0.6</v>
      </c>
      <c r="I34" s="8">
        <v>0.75</v>
      </c>
      <c r="J34" s="16">
        <f t="shared" si="0"/>
        <v>3.218</v>
      </c>
      <c r="K34" s="28"/>
      <c r="L34" s="28"/>
      <c r="M34" s="28"/>
    </row>
    <row r="35" spans="2:13" ht="15" customHeight="1" x14ac:dyDescent="0.2">
      <c r="B35" s="28"/>
      <c r="C35" s="28"/>
      <c r="D35" s="12"/>
      <c r="E35" s="2" t="s">
        <v>49</v>
      </c>
      <c r="F35" s="1"/>
      <c r="G35" s="8">
        <v>7.31</v>
      </c>
      <c r="H35" s="8">
        <v>0.6</v>
      </c>
      <c r="I35" s="8">
        <v>0.65</v>
      </c>
      <c r="J35" s="16">
        <f t="shared" si="0"/>
        <v>2.851</v>
      </c>
      <c r="K35" s="28"/>
      <c r="L35" s="28"/>
      <c r="M35" s="28"/>
    </row>
    <row r="36" spans="2:13" ht="15" customHeight="1" x14ac:dyDescent="0.2">
      <c r="B36" s="28"/>
      <c r="C36" s="28"/>
      <c r="D36" s="12"/>
      <c r="E36" s="2" t="s">
        <v>50</v>
      </c>
      <c r="F36" s="1"/>
      <c r="G36" s="8">
        <v>9.75</v>
      </c>
      <c r="H36" s="8">
        <v>0.6</v>
      </c>
      <c r="I36" s="8">
        <v>0.8</v>
      </c>
      <c r="J36" s="16">
        <f t="shared" si="0"/>
        <v>4.68</v>
      </c>
      <c r="K36" s="28"/>
      <c r="L36" s="28"/>
      <c r="M36" s="28"/>
    </row>
    <row r="37" spans="2:13" ht="15" customHeight="1" x14ac:dyDescent="0.2">
      <c r="B37" s="28"/>
      <c r="C37" s="28"/>
      <c r="D37" s="12"/>
      <c r="E37" s="2" t="s">
        <v>51</v>
      </c>
      <c r="F37" s="1"/>
      <c r="G37" s="8">
        <v>8.75</v>
      </c>
      <c r="H37" s="8">
        <v>0.6</v>
      </c>
      <c r="I37" s="8">
        <v>1</v>
      </c>
      <c r="J37" s="16">
        <f t="shared" si="0"/>
        <v>5.25</v>
      </c>
      <c r="K37" s="28"/>
      <c r="L37" s="28"/>
      <c r="M37" s="28"/>
    </row>
    <row r="38" spans="2:13" ht="15" customHeight="1" x14ac:dyDescent="0.2">
      <c r="B38" s="28"/>
      <c r="C38" s="28"/>
      <c r="D38" s="12"/>
      <c r="E38" s="2" t="s">
        <v>52</v>
      </c>
      <c r="F38" s="1"/>
      <c r="G38" s="8">
        <v>10.3</v>
      </c>
      <c r="H38" s="8">
        <v>0.6</v>
      </c>
      <c r="I38" s="8">
        <v>1</v>
      </c>
      <c r="J38" s="16">
        <f t="shared" si="0"/>
        <v>6.18</v>
      </c>
      <c r="K38" s="28"/>
      <c r="L38" s="28"/>
      <c r="M38" s="28"/>
    </row>
    <row r="39" spans="2:13" ht="15" customHeight="1" x14ac:dyDescent="0.2">
      <c r="B39" s="28"/>
      <c r="C39" s="28"/>
      <c r="D39" s="12"/>
      <c r="E39" s="2" t="s">
        <v>53</v>
      </c>
      <c r="F39" s="1"/>
      <c r="G39" s="8">
        <v>6.4</v>
      </c>
      <c r="H39" s="8">
        <v>0.6</v>
      </c>
      <c r="I39" s="8">
        <v>1.2</v>
      </c>
      <c r="J39" s="16">
        <f t="shared" si="0"/>
        <v>4.6079999999999997</v>
      </c>
      <c r="K39" s="18">
        <f>SUM(J31:J39)</f>
        <v>91.872000000000014</v>
      </c>
      <c r="L39" s="28"/>
      <c r="M39" s="28"/>
    </row>
    <row r="40" spans="2:13" ht="15" customHeight="1" x14ac:dyDescent="0.2">
      <c r="B40" s="28"/>
      <c r="C40" s="28"/>
      <c r="D40" s="28"/>
      <c r="E40" s="9" t="s">
        <v>54</v>
      </c>
      <c r="F40" s="11" t="s">
        <v>17</v>
      </c>
      <c r="G40" s="11" t="s">
        <v>18</v>
      </c>
      <c r="H40" s="11" t="s">
        <v>19</v>
      </c>
      <c r="I40" s="11" t="s">
        <v>20</v>
      </c>
      <c r="J40" s="11" t="s">
        <v>21</v>
      </c>
      <c r="K40" s="11" t="s">
        <v>22</v>
      </c>
      <c r="L40" s="28"/>
      <c r="M40" s="28"/>
    </row>
    <row r="41" spans="2:13" ht="15" customHeight="1" x14ac:dyDescent="0.2">
      <c r="B41" s="28"/>
      <c r="C41" s="28"/>
      <c r="D41" s="12"/>
      <c r="E41" s="13" t="s">
        <v>55</v>
      </c>
      <c r="F41" s="14"/>
      <c r="G41" s="15">
        <v>5</v>
      </c>
      <c r="H41" s="15"/>
      <c r="I41" s="15"/>
      <c r="J41" s="17">
        <f>ROUND(G41,3)</f>
        <v>5</v>
      </c>
      <c r="K41" s="29"/>
      <c r="L41" s="28"/>
      <c r="M41" s="28"/>
    </row>
    <row r="42" spans="2:13" ht="15" customHeight="1" x14ac:dyDescent="0.2">
      <c r="B42" s="28"/>
      <c r="C42" s="28"/>
      <c r="D42" s="12"/>
      <c r="E42" s="2" t="s">
        <v>56</v>
      </c>
      <c r="F42" s="1"/>
      <c r="G42" s="8">
        <v>51</v>
      </c>
      <c r="H42" s="8"/>
      <c r="I42" s="8"/>
      <c r="J42" s="16">
        <f>ROUND(G42,3)</f>
        <v>51</v>
      </c>
      <c r="K42" s="28"/>
      <c r="L42" s="28"/>
      <c r="M42" s="28"/>
    </row>
    <row r="43" spans="2:13" ht="15" customHeight="1" x14ac:dyDescent="0.2">
      <c r="B43" s="28"/>
      <c r="C43" s="28"/>
      <c r="D43" s="12"/>
      <c r="E43" s="2" t="s">
        <v>57</v>
      </c>
      <c r="F43" s="1"/>
      <c r="G43" s="8">
        <v>26</v>
      </c>
      <c r="H43" s="8"/>
      <c r="I43" s="8"/>
      <c r="J43" s="16">
        <f>ROUND(G43,3)</f>
        <v>26</v>
      </c>
      <c r="K43" s="28"/>
      <c r="L43" s="28"/>
      <c r="M43" s="28"/>
    </row>
    <row r="44" spans="2:13" ht="24.75" customHeight="1" x14ac:dyDescent="0.2">
      <c r="B44" s="28"/>
      <c r="C44" s="28"/>
      <c r="D44" s="12"/>
      <c r="E44" s="2" t="s">
        <v>58</v>
      </c>
      <c r="F44" s="1"/>
      <c r="G44" s="8"/>
      <c r="H44" s="8">
        <v>0.4</v>
      </c>
      <c r="I44" s="8">
        <v>0.6</v>
      </c>
      <c r="J44" s="16">
        <f>SUM(J41:J43)</f>
        <v>82</v>
      </c>
      <c r="K44" s="7">
        <f>ROUND(H44*I44*J44,3)</f>
        <v>19.68</v>
      </c>
      <c r="L44" s="28"/>
      <c r="M44" s="28"/>
    </row>
    <row r="45" spans="2:13" ht="21.75" customHeight="1" x14ac:dyDescent="0.2">
      <c r="B45" s="3" t="s">
        <v>59</v>
      </c>
      <c r="C45" s="2" t="s">
        <v>14</v>
      </c>
      <c r="D45" s="121" t="s">
        <v>61</v>
      </c>
      <c r="E45" s="121"/>
      <c r="F45" s="121"/>
      <c r="G45" s="121"/>
      <c r="H45" s="121"/>
      <c r="I45" s="121"/>
      <c r="J45" s="121"/>
      <c r="K45" s="7">
        <f>SUM(K48:K56)</f>
        <v>133.55000000000001</v>
      </c>
      <c r="L45" s="8">
        <v>13.79</v>
      </c>
      <c r="M45" s="8">
        <f>ROUND(K45*L45,2)</f>
        <v>1841.65</v>
      </c>
    </row>
    <row r="46" spans="2:13" ht="223.5" customHeight="1" x14ac:dyDescent="0.2">
      <c r="B46" s="28"/>
      <c r="C46" s="28"/>
      <c r="D46" s="121" t="s">
        <v>62</v>
      </c>
      <c r="E46" s="121"/>
      <c r="F46" s="121"/>
      <c r="G46" s="121"/>
      <c r="H46" s="121"/>
      <c r="I46" s="121"/>
      <c r="J46" s="121"/>
      <c r="K46" s="121"/>
      <c r="L46" s="121"/>
      <c r="M46" s="121"/>
    </row>
    <row r="47" spans="2:13" ht="15" customHeight="1" x14ac:dyDescent="0.2">
      <c r="B47" s="28"/>
      <c r="C47" s="28"/>
      <c r="D47" s="28"/>
      <c r="E47" s="9">
        <v>-15</v>
      </c>
      <c r="F47" s="11" t="s">
        <v>17</v>
      </c>
      <c r="G47" s="11" t="s">
        <v>18</v>
      </c>
      <c r="H47" s="11" t="s">
        <v>19</v>
      </c>
      <c r="I47" s="11" t="s">
        <v>20</v>
      </c>
      <c r="J47" s="11" t="s">
        <v>21</v>
      </c>
      <c r="K47" s="11" t="s">
        <v>22</v>
      </c>
      <c r="L47" s="28"/>
      <c r="M47" s="28"/>
    </row>
    <row r="48" spans="2:13" ht="15" customHeight="1" x14ac:dyDescent="0.2">
      <c r="B48" s="28"/>
      <c r="C48" s="28"/>
      <c r="D48" s="12"/>
      <c r="E48" s="13" t="s">
        <v>31</v>
      </c>
      <c r="F48" s="14">
        <v>3.27</v>
      </c>
      <c r="G48" s="15"/>
      <c r="H48" s="15">
        <v>5</v>
      </c>
      <c r="I48" s="15"/>
      <c r="J48" s="17">
        <f t="shared" ref="J48:J56" si="1">ROUND(F48*H48,3)</f>
        <v>16.350000000000001</v>
      </c>
      <c r="K48" s="29"/>
      <c r="L48" s="28"/>
      <c r="M48" s="28"/>
    </row>
    <row r="49" spans="2:13" ht="15" customHeight="1" x14ac:dyDescent="0.2">
      <c r="B49" s="28"/>
      <c r="C49" s="28"/>
      <c r="D49" s="12"/>
      <c r="E49" s="2" t="s">
        <v>32</v>
      </c>
      <c r="F49" s="1">
        <v>4.8600000000000003</v>
      </c>
      <c r="G49" s="8"/>
      <c r="H49" s="8">
        <v>5</v>
      </c>
      <c r="I49" s="8"/>
      <c r="J49" s="16">
        <f t="shared" si="1"/>
        <v>24.3</v>
      </c>
      <c r="K49" s="28"/>
      <c r="L49" s="28"/>
      <c r="M49" s="28"/>
    </row>
    <row r="50" spans="2:13" ht="15" customHeight="1" x14ac:dyDescent="0.2">
      <c r="B50" s="28"/>
      <c r="C50" s="28"/>
      <c r="D50" s="12"/>
      <c r="E50" s="2" t="s">
        <v>33</v>
      </c>
      <c r="F50" s="1">
        <v>6.21</v>
      </c>
      <c r="G50" s="8"/>
      <c r="H50" s="8">
        <v>5</v>
      </c>
      <c r="I50" s="8"/>
      <c r="J50" s="16">
        <f t="shared" si="1"/>
        <v>31.05</v>
      </c>
      <c r="K50" s="28"/>
      <c r="L50" s="28"/>
      <c r="M50" s="28"/>
    </row>
    <row r="51" spans="2:13" ht="15" customHeight="1" x14ac:dyDescent="0.2">
      <c r="B51" s="28"/>
      <c r="C51" s="28"/>
      <c r="D51" s="12"/>
      <c r="E51" s="2" t="s">
        <v>34</v>
      </c>
      <c r="F51" s="1">
        <v>3.94</v>
      </c>
      <c r="G51" s="8"/>
      <c r="H51" s="8">
        <v>5</v>
      </c>
      <c r="I51" s="8"/>
      <c r="J51" s="16">
        <f t="shared" si="1"/>
        <v>19.7</v>
      </c>
      <c r="K51" s="28"/>
      <c r="L51" s="28"/>
      <c r="M51" s="28"/>
    </row>
    <row r="52" spans="2:13" ht="15" customHeight="1" x14ac:dyDescent="0.2">
      <c r="B52" s="28"/>
      <c r="C52" s="28"/>
      <c r="D52" s="12"/>
      <c r="E52" s="2" t="s">
        <v>35</v>
      </c>
      <c r="F52" s="1">
        <v>7.74</v>
      </c>
      <c r="G52" s="8"/>
      <c r="H52" s="8">
        <v>5</v>
      </c>
      <c r="I52" s="8"/>
      <c r="J52" s="16">
        <f t="shared" si="1"/>
        <v>38.700000000000003</v>
      </c>
      <c r="K52" s="28"/>
      <c r="L52" s="28"/>
      <c r="M52" s="28"/>
    </row>
    <row r="53" spans="2:13" ht="15" customHeight="1" x14ac:dyDescent="0.2">
      <c r="B53" s="28"/>
      <c r="C53" s="28"/>
      <c r="D53" s="12"/>
      <c r="E53" s="2" t="s">
        <v>36</v>
      </c>
      <c r="F53" s="1">
        <v>0.06</v>
      </c>
      <c r="G53" s="8"/>
      <c r="H53" s="8">
        <v>5</v>
      </c>
      <c r="I53" s="8"/>
      <c r="J53" s="16">
        <f t="shared" si="1"/>
        <v>0.3</v>
      </c>
      <c r="K53" s="28"/>
      <c r="L53" s="28"/>
      <c r="M53" s="28"/>
    </row>
    <row r="54" spans="2:13" ht="15" customHeight="1" x14ac:dyDescent="0.2">
      <c r="B54" s="28"/>
      <c r="C54" s="28"/>
      <c r="D54" s="12"/>
      <c r="E54" s="2" t="s">
        <v>37</v>
      </c>
      <c r="F54" s="1">
        <v>0.12</v>
      </c>
      <c r="G54" s="8"/>
      <c r="H54" s="8">
        <v>5</v>
      </c>
      <c r="I54" s="8"/>
      <c r="J54" s="16">
        <f t="shared" si="1"/>
        <v>0.6</v>
      </c>
      <c r="K54" s="28"/>
      <c r="L54" s="28"/>
      <c r="M54" s="28"/>
    </row>
    <row r="55" spans="2:13" ht="15" customHeight="1" x14ac:dyDescent="0.2">
      <c r="B55" s="28"/>
      <c r="C55" s="28"/>
      <c r="D55" s="12"/>
      <c r="E55" s="2" t="s">
        <v>38</v>
      </c>
      <c r="F55" s="1">
        <v>0.14000000000000001</v>
      </c>
      <c r="G55" s="8"/>
      <c r="H55" s="8">
        <v>5</v>
      </c>
      <c r="I55" s="8"/>
      <c r="J55" s="16">
        <f t="shared" si="1"/>
        <v>0.7</v>
      </c>
      <c r="K55" s="28"/>
      <c r="L55" s="28"/>
      <c r="M55" s="28"/>
    </row>
    <row r="56" spans="2:13" ht="15" customHeight="1" x14ac:dyDescent="0.2">
      <c r="B56" s="28"/>
      <c r="C56" s="28"/>
      <c r="D56" s="12"/>
      <c r="E56" s="2" t="s">
        <v>39</v>
      </c>
      <c r="F56" s="1">
        <v>0.37</v>
      </c>
      <c r="G56" s="8"/>
      <c r="H56" s="8">
        <v>5</v>
      </c>
      <c r="I56" s="8"/>
      <c r="J56" s="16">
        <f t="shared" si="1"/>
        <v>1.85</v>
      </c>
      <c r="K56" s="18">
        <f>SUM(J48:J56)</f>
        <v>133.55000000000001</v>
      </c>
      <c r="L56" s="28"/>
      <c r="M56" s="28"/>
    </row>
    <row r="57" spans="2:13" ht="15.4" customHeight="1" x14ac:dyDescent="0.2">
      <c r="B57" s="3" t="s">
        <v>63</v>
      </c>
      <c r="C57" s="2" t="s">
        <v>14</v>
      </c>
      <c r="D57" s="121" t="s">
        <v>65</v>
      </c>
      <c r="E57" s="121"/>
      <c r="F57" s="121"/>
      <c r="G57" s="121"/>
      <c r="H57" s="121"/>
      <c r="I57" s="121"/>
      <c r="J57" s="121"/>
      <c r="K57" s="7">
        <f>SUM(K60:K62)</f>
        <v>94.444999999999993</v>
      </c>
      <c r="L57" s="8">
        <v>15.24</v>
      </c>
      <c r="M57" s="8">
        <f>ROUND(K57*L57,2)</f>
        <v>1439.34</v>
      </c>
    </row>
    <row r="58" spans="2:13" ht="57" customHeight="1" x14ac:dyDescent="0.2">
      <c r="B58" s="28"/>
      <c r="C58" s="28"/>
      <c r="D58" s="121" t="s">
        <v>66</v>
      </c>
      <c r="E58" s="121"/>
      <c r="F58" s="121"/>
      <c r="G58" s="121"/>
      <c r="H58" s="121"/>
      <c r="I58" s="121"/>
      <c r="J58" s="121"/>
      <c r="K58" s="121"/>
      <c r="L58" s="121"/>
      <c r="M58" s="121"/>
    </row>
    <row r="59" spans="2:13" ht="15" customHeight="1" x14ac:dyDescent="0.2">
      <c r="B59" s="28"/>
      <c r="C59" s="28"/>
      <c r="D59" s="28"/>
      <c r="E59" s="9"/>
      <c r="F59" s="11" t="s">
        <v>17</v>
      </c>
      <c r="G59" s="11" t="s">
        <v>18</v>
      </c>
      <c r="H59" s="11" t="s">
        <v>19</v>
      </c>
      <c r="I59" s="11" t="s">
        <v>20</v>
      </c>
      <c r="J59" s="11" t="s">
        <v>21</v>
      </c>
      <c r="K59" s="11" t="s">
        <v>22</v>
      </c>
      <c r="L59" s="28"/>
      <c r="M59" s="28"/>
    </row>
    <row r="60" spans="2:13" ht="15" customHeight="1" x14ac:dyDescent="0.2">
      <c r="B60" s="28"/>
      <c r="C60" s="28"/>
      <c r="D60" s="12"/>
      <c r="E60" s="13" t="s">
        <v>67</v>
      </c>
      <c r="F60" s="14">
        <v>4.0999999999999996</v>
      </c>
      <c r="G60" s="15">
        <v>10.25</v>
      </c>
      <c r="H60" s="15"/>
      <c r="I60" s="15"/>
      <c r="J60" s="17">
        <f>ROUND(F60*G60,3)</f>
        <v>42.024999999999999</v>
      </c>
      <c r="K60" s="29"/>
      <c r="L60" s="28"/>
      <c r="M60" s="28"/>
    </row>
    <row r="61" spans="2:13" ht="15" customHeight="1" x14ac:dyDescent="0.2">
      <c r="B61" s="28"/>
      <c r="C61" s="28"/>
      <c r="D61" s="12"/>
      <c r="E61" s="2" t="s">
        <v>68</v>
      </c>
      <c r="F61" s="1">
        <v>4.6399999999999997</v>
      </c>
      <c r="G61" s="8">
        <v>8</v>
      </c>
      <c r="H61" s="8"/>
      <c r="I61" s="8"/>
      <c r="J61" s="16">
        <f>ROUND(F61*G61,3)</f>
        <v>37.119999999999997</v>
      </c>
      <c r="K61" s="28"/>
      <c r="L61" s="28"/>
      <c r="M61" s="28"/>
    </row>
    <row r="62" spans="2:13" ht="15" customHeight="1" x14ac:dyDescent="0.2">
      <c r="B62" s="28"/>
      <c r="C62" s="28"/>
      <c r="D62" s="12"/>
      <c r="E62" s="2" t="s">
        <v>69</v>
      </c>
      <c r="F62" s="1">
        <v>1.7</v>
      </c>
      <c r="G62" s="8">
        <v>9</v>
      </c>
      <c r="H62" s="8"/>
      <c r="I62" s="8"/>
      <c r="J62" s="16">
        <f>ROUND(F62*G62,3)</f>
        <v>15.3</v>
      </c>
      <c r="K62" s="18">
        <f>SUM(J60:J62)</f>
        <v>94.444999999999993</v>
      </c>
      <c r="L62" s="28"/>
      <c r="M62" s="28"/>
    </row>
    <row r="63" spans="2:13" ht="25.5" customHeight="1" x14ac:dyDescent="0.2">
      <c r="B63" s="3" t="s">
        <v>70</v>
      </c>
      <c r="C63" s="2" t="s">
        <v>14</v>
      </c>
      <c r="D63" s="121" t="s">
        <v>72</v>
      </c>
      <c r="E63" s="121"/>
      <c r="F63" s="121"/>
      <c r="G63" s="121"/>
      <c r="H63" s="121"/>
      <c r="I63" s="121"/>
      <c r="J63" s="121"/>
      <c r="K63" s="7">
        <f>SUM(K66:K79)</f>
        <v>62.234000000000009</v>
      </c>
      <c r="L63" s="8">
        <v>9.18</v>
      </c>
      <c r="M63" s="8">
        <f>ROUND(K63*L63,2)</f>
        <v>571.30999999999995</v>
      </c>
    </row>
    <row r="64" spans="2:13" ht="25.5" customHeight="1" x14ac:dyDescent="0.2">
      <c r="B64" s="28"/>
      <c r="C64" s="28"/>
      <c r="D64" s="121" t="s">
        <v>73</v>
      </c>
      <c r="E64" s="121"/>
      <c r="F64" s="121"/>
      <c r="G64" s="121"/>
      <c r="H64" s="121"/>
      <c r="I64" s="121"/>
      <c r="J64" s="121"/>
      <c r="K64" s="121"/>
      <c r="L64" s="121"/>
      <c r="M64" s="121"/>
    </row>
    <row r="65" spans="2:13" ht="15" customHeight="1" x14ac:dyDescent="0.2">
      <c r="B65" s="28"/>
      <c r="C65" s="28"/>
      <c r="D65" s="28"/>
      <c r="E65" s="9" t="s">
        <v>44</v>
      </c>
      <c r="F65" s="11" t="s">
        <v>17</v>
      </c>
      <c r="G65" s="11" t="s">
        <v>18</v>
      </c>
      <c r="H65" s="11" t="s">
        <v>19</v>
      </c>
      <c r="I65" s="11" t="s">
        <v>20</v>
      </c>
      <c r="J65" s="11" t="s">
        <v>21</v>
      </c>
      <c r="K65" s="11" t="s">
        <v>22</v>
      </c>
      <c r="L65" s="28"/>
      <c r="M65" s="28"/>
    </row>
    <row r="66" spans="2:13" ht="15" customHeight="1" x14ac:dyDescent="0.2">
      <c r="B66" s="28"/>
      <c r="C66" s="28"/>
      <c r="D66" s="12"/>
      <c r="E66" s="13" t="s">
        <v>45</v>
      </c>
      <c r="F66" s="14"/>
      <c r="G66" s="15">
        <v>32</v>
      </c>
      <c r="H66" s="15">
        <v>0.8</v>
      </c>
      <c r="I66" s="15">
        <v>1.05</v>
      </c>
      <c r="J66" s="17">
        <f t="shared" ref="J66:J74" si="2">ROUND(G66*H66*I66,3)</f>
        <v>26.88</v>
      </c>
      <c r="K66" s="29"/>
      <c r="L66" s="28"/>
      <c r="M66" s="28"/>
    </row>
    <row r="67" spans="2:13" ht="15" customHeight="1" x14ac:dyDescent="0.2">
      <c r="B67" s="28"/>
      <c r="C67" s="28"/>
      <c r="D67" s="12"/>
      <c r="E67" s="2" t="s">
        <v>46</v>
      </c>
      <c r="F67" s="1"/>
      <c r="G67" s="8">
        <v>9.85</v>
      </c>
      <c r="H67" s="8">
        <v>0.8</v>
      </c>
      <c r="I67" s="8">
        <v>1.1499999999999999</v>
      </c>
      <c r="J67" s="16">
        <f t="shared" si="2"/>
        <v>9.0619999999999994</v>
      </c>
      <c r="K67" s="28"/>
      <c r="L67" s="28"/>
      <c r="M67" s="28"/>
    </row>
    <row r="68" spans="2:13" ht="15" customHeight="1" x14ac:dyDescent="0.2">
      <c r="B68" s="28"/>
      <c r="C68" s="28"/>
      <c r="D68" s="12"/>
      <c r="E68" s="2" t="s">
        <v>47</v>
      </c>
      <c r="F68" s="1"/>
      <c r="G68" s="8">
        <v>15.2</v>
      </c>
      <c r="H68" s="8">
        <v>0.6</v>
      </c>
      <c r="I68" s="8">
        <v>0.86</v>
      </c>
      <c r="J68" s="16">
        <f t="shared" si="2"/>
        <v>7.843</v>
      </c>
      <c r="K68" s="28"/>
      <c r="L68" s="28"/>
      <c r="M68" s="28"/>
    </row>
    <row r="69" spans="2:13" ht="15" customHeight="1" x14ac:dyDescent="0.2">
      <c r="B69" s="28"/>
      <c r="C69" s="28"/>
      <c r="D69" s="12"/>
      <c r="E69" s="2" t="s">
        <v>48</v>
      </c>
      <c r="F69" s="1"/>
      <c r="G69" s="8">
        <v>7.15</v>
      </c>
      <c r="H69" s="8">
        <v>0.6</v>
      </c>
      <c r="I69" s="8">
        <v>0.25</v>
      </c>
      <c r="J69" s="16">
        <f t="shared" si="2"/>
        <v>1.073</v>
      </c>
      <c r="K69" s="28"/>
      <c r="L69" s="28"/>
      <c r="M69" s="28"/>
    </row>
    <row r="70" spans="2:13" ht="15" customHeight="1" x14ac:dyDescent="0.2">
      <c r="B70" s="28"/>
      <c r="C70" s="28"/>
      <c r="D70" s="12"/>
      <c r="E70" s="2" t="s">
        <v>49</v>
      </c>
      <c r="F70" s="1"/>
      <c r="G70" s="8">
        <v>7.31</v>
      </c>
      <c r="H70" s="8">
        <v>0.6</v>
      </c>
      <c r="I70" s="8">
        <v>0.15</v>
      </c>
      <c r="J70" s="16">
        <f t="shared" si="2"/>
        <v>0.65800000000000003</v>
      </c>
      <c r="K70" s="28"/>
      <c r="L70" s="28"/>
      <c r="M70" s="28"/>
    </row>
    <row r="71" spans="2:13" ht="15" customHeight="1" x14ac:dyDescent="0.2">
      <c r="B71" s="28"/>
      <c r="C71" s="28"/>
      <c r="D71" s="12"/>
      <c r="E71" s="2" t="s">
        <v>50</v>
      </c>
      <c r="F71" s="1"/>
      <c r="G71" s="8">
        <v>9.75</v>
      </c>
      <c r="H71" s="8">
        <v>0.6</v>
      </c>
      <c r="I71" s="8">
        <v>0.3</v>
      </c>
      <c r="J71" s="16">
        <f t="shared" si="2"/>
        <v>1.7549999999999999</v>
      </c>
      <c r="K71" s="28"/>
      <c r="L71" s="28"/>
      <c r="M71" s="28"/>
    </row>
    <row r="72" spans="2:13" ht="15" customHeight="1" x14ac:dyDescent="0.2">
      <c r="B72" s="28"/>
      <c r="C72" s="28"/>
      <c r="D72" s="12"/>
      <c r="E72" s="2" t="s">
        <v>51</v>
      </c>
      <c r="F72" s="1"/>
      <c r="G72" s="8">
        <v>8.75</v>
      </c>
      <c r="H72" s="8">
        <v>0.6</v>
      </c>
      <c r="I72" s="8">
        <v>0.5</v>
      </c>
      <c r="J72" s="16">
        <f t="shared" si="2"/>
        <v>2.625</v>
      </c>
      <c r="K72" s="28"/>
      <c r="L72" s="28"/>
      <c r="M72" s="28"/>
    </row>
    <row r="73" spans="2:13" ht="15" customHeight="1" x14ac:dyDescent="0.2">
      <c r="B73" s="28"/>
      <c r="C73" s="28"/>
      <c r="D73" s="12"/>
      <c r="E73" s="2" t="s">
        <v>52</v>
      </c>
      <c r="F73" s="1"/>
      <c r="G73" s="8">
        <v>10.3</v>
      </c>
      <c r="H73" s="8">
        <v>0.6</v>
      </c>
      <c r="I73" s="8">
        <v>0.5</v>
      </c>
      <c r="J73" s="16">
        <f t="shared" si="2"/>
        <v>3.09</v>
      </c>
      <c r="K73" s="28"/>
      <c r="L73" s="28"/>
      <c r="M73" s="28"/>
    </row>
    <row r="74" spans="2:13" ht="15" customHeight="1" x14ac:dyDescent="0.2">
      <c r="B74" s="28"/>
      <c r="C74" s="28"/>
      <c r="D74" s="12"/>
      <c r="E74" s="2" t="s">
        <v>53</v>
      </c>
      <c r="F74" s="1"/>
      <c r="G74" s="8">
        <v>6.4</v>
      </c>
      <c r="H74" s="8">
        <v>0.6</v>
      </c>
      <c r="I74" s="8">
        <v>0.7</v>
      </c>
      <c r="J74" s="16">
        <f t="shared" si="2"/>
        <v>2.6880000000000002</v>
      </c>
      <c r="K74" s="18">
        <f>SUM(J66:J74)</f>
        <v>55.674000000000007</v>
      </c>
      <c r="L74" s="28"/>
      <c r="M74" s="28"/>
    </row>
    <row r="75" spans="2:13" ht="15" customHeight="1" x14ac:dyDescent="0.2">
      <c r="B75" s="28"/>
      <c r="C75" s="28"/>
      <c r="D75" s="28"/>
      <c r="E75" s="9" t="s">
        <v>54</v>
      </c>
      <c r="F75" s="11" t="s">
        <v>17</v>
      </c>
      <c r="G75" s="11" t="s">
        <v>18</v>
      </c>
      <c r="H75" s="11" t="s">
        <v>19</v>
      </c>
      <c r="I75" s="11" t="s">
        <v>20</v>
      </c>
      <c r="J75" s="11" t="s">
        <v>21</v>
      </c>
      <c r="K75" s="11" t="s">
        <v>22</v>
      </c>
      <c r="L75" s="28"/>
      <c r="M75" s="28"/>
    </row>
    <row r="76" spans="2:13" ht="15" customHeight="1" x14ac:dyDescent="0.2">
      <c r="B76" s="28"/>
      <c r="C76" s="28"/>
      <c r="D76" s="12"/>
      <c r="E76" s="13" t="s">
        <v>55</v>
      </c>
      <c r="F76" s="14"/>
      <c r="G76" s="15">
        <v>5</v>
      </c>
      <c r="H76" s="15"/>
      <c r="I76" s="15"/>
      <c r="J76" s="17">
        <f>ROUND(G76,3)</f>
        <v>5</v>
      </c>
      <c r="K76" s="29"/>
      <c r="L76" s="28"/>
      <c r="M76" s="28"/>
    </row>
    <row r="77" spans="2:13" ht="15" customHeight="1" x14ac:dyDescent="0.2">
      <c r="B77" s="28"/>
      <c r="C77" s="28"/>
      <c r="D77" s="12"/>
      <c r="E77" s="2" t="s">
        <v>56</v>
      </c>
      <c r="F77" s="1"/>
      <c r="G77" s="8">
        <v>51</v>
      </c>
      <c r="H77" s="8"/>
      <c r="I77" s="8"/>
      <c r="J77" s="16">
        <f>ROUND(G77,3)</f>
        <v>51</v>
      </c>
      <c r="K77" s="28"/>
      <c r="L77" s="28"/>
      <c r="M77" s="28"/>
    </row>
    <row r="78" spans="2:13" ht="15" customHeight="1" x14ac:dyDescent="0.2">
      <c r="B78" s="28"/>
      <c r="C78" s="28"/>
      <c r="D78" s="12"/>
      <c r="E78" s="2" t="s">
        <v>57</v>
      </c>
      <c r="F78" s="1"/>
      <c r="G78" s="8">
        <v>26</v>
      </c>
      <c r="H78" s="8"/>
      <c r="I78" s="8"/>
      <c r="J78" s="16">
        <f>ROUND(G78,3)</f>
        <v>26</v>
      </c>
      <c r="K78" s="28"/>
      <c r="L78" s="28"/>
      <c r="M78" s="28"/>
    </row>
    <row r="79" spans="2:13" ht="23.25" customHeight="1" x14ac:dyDescent="0.2">
      <c r="B79" s="28"/>
      <c r="C79" s="28"/>
      <c r="D79" s="12"/>
      <c r="E79" s="2" t="s">
        <v>58</v>
      </c>
      <c r="F79" s="1"/>
      <c r="G79" s="8"/>
      <c r="H79" s="8">
        <v>0.4</v>
      </c>
      <c r="I79" s="8">
        <v>0.2</v>
      </c>
      <c r="J79" s="16">
        <f>SUM(J76:J78)</f>
        <v>82</v>
      </c>
      <c r="K79" s="7">
        <f>ROUND(H79*I79*J79,3)</f>
        <v>6.56</v>
      </c>
      <c r="L79" s="28"/>
      <c r="M79" s="28"/>
    </row>
    <row r="80" spans="2:13" ht="16.7" customHeight="1" x14ac:dyDescent="0.2">
      <c r="B80" s="54" t="s">
        <v>74</v>
      </c>
      <c r="C80" s="53" t="s">
        <v>126</v>
      </c>
      <c r="D80" s="121" t="s">
        <v>439</v>
      </c>
      <c r="E80" s="121"/>
      <c r="F80" s="121"/>
      <c r="G80" s="121"/>
      <c r="H80" s="121"/>
      <c r="I80" s="121"/>
      <c r="J80" s="121"/>
      <c r="K80" s="55">
        <v>278.15600000000006</v>
      </c>
      <c r="L80" s="56">
        <v>3.89</v>
      </c>
      <c r="M80" s="56">
        <v>1082.03</v>
      </c>
    </row>
    <row r="81" spans="2:13" ht="24.75" customHeight="1" x14ac:dyDescent="0.2">
      <c r="B81" s="57"/>
      <c r="C81" s="57"/>
      <c r="D81" s="121" t="s">
        <v>440</v>
      </c>
      <c r="E81" s="121"/>
      <c r="F81" s="121"/>
      <c r="G81" s="121"/>
      <c r="H81" s="121"/>
      <c r="I81" s="121"/>
      <c r="J81" s="121"/>
      <c r="K81" s="121"/>
      <c r="L81" s="121"/>
      <c r="M81" s="121"/>
    </row>
    <row r="82" spans="2:13" ht="16.7" customHeight="1" x14ac:dyDescent="0.2">
      <c r="B82" s="57"/>
      <c r="C82" s="57"/>
      <c r="D82" s="57"/>
      <c r="E82" s="58"/>
      <c r="F82" s="60" t="s">
        <v>17</v>
      </c>
      <c r="G82" s="60" t="s">
        <v>18</v>
      </c>
      <c r="H82" s="60" t="s">
        <v>19</v>
      </c>
      <c r="I82" s="60" t="s">
        <v>20</v>
      </c>
      <c r="J82" s="60" t="s">
        <v>21</v>
      </c>
      <c r="K82" s="60" t="s">
        <v>22</v>
      </c>
      <c r="L82" s="57"/>
      <c r="M82" s="57"/>
    </row>
    <row r="83" spans="2:13" ht="12" customHeight="1" x14ac:dyDescent="0.2">
      <c r="B83" s="57"/>
      <c r="C83" s="57"/>
      <c r="D83" s="61"/>
      <c r="E83" s="62" t="s">
        <v>25</v>
      </c>
      <c r="F83" s="63"/>
      <c r="G83" s="64"/>
      <c r="H83" s="64"/>
      <c r="I83" s="64"/>
      <c r="J83" s="69" t="s">
        <v>26</v>
      </c>
      <c r="K83" s="70"/>
      <c r="L83" s="57"/>
      <c r="M83" s="57"/>
    </row>
    <row r="84" spans="2:13" ht="16.7" customHeight="1" x14ac:dyDescent="0.2">
      <c r="B84" s="57"/>
      <c r="C84" s="57"/>
      <c r="D84" s="61"/>
      <c r="E84" s="53" t="s">
        <v>138</v>
      </c>
      <c r="F84" s="52"/>
      <c r="G84" s="56">
        <v>26.3</v>
      </c>
      <c r="H84" s="56">
        <v>3.28</v>
      </c>
      <c r="I84" s="56"/>
      <c r="J84" s="65">
        <v>86.263999999999996</v>
      </c>
      <c r="K84" s="57"/>
      <c r="L84" s="57"/>
      <c r="M84" s="57"/>
    </row>
    <row r="85" spans="2:13" ht="21" customHeight="1" x14ac:dyDescent="0.2">
      <c r="B85" s="57"/>
      <c r="C85" s="57"/>
      <c r="D85" s="61"/>
      <c r="E85" s="53" t="s">
        <v>139</v>
      </c>
      <c r="F85" s="52"/>
      <c r="G85" s="56">
        <v>3</v>
      </c>
      <c r="H85" s="56">
        <v>3.46</v>
      </c>
      <c r="I85" s="56"/>
      <c r="J85" s="65">
        <v>10.38</v>
      </c>
      <c r="K85" s="57"/>
      <c r="L85" s="57"/>
      <c r="M85" s="57"/>
    </row>
    <row r="86" spans="2:13" ht="12" customHeight="1" x14ac:dyDescent="0.2">
      <c r="B86" s="57"/>
      <c r="C86" s="57"/>
      <c r="D86" s="61"/>
      <c r="E86" s="53"/>
      <c r="F86" s="52"/>
      <c r="G86" s="56">
        <v>2</v>
      </c>
      <c r="H86" s="56">
        <v>3.46</v>
      </c>
      <c r="I86" s="56"/>
      <c r="J86" s="65">
        <v>6.92</v>
      </c>
      <c r="K86" s="57"/>
      <c r="L86" s="57"/>
      <c r="M86" s="57"/>
    </row>
    <row r="87" spans="2:13" ht="22.5" customHeight="1" x14ac:dyDescent="0.2">
      <c r="B87" s="57"/>
      <c r="C87" s="57"/>
      <c r="D87" s="61"/>
      <c r="E87" s="53" t="s">
        <v>140</v>
      </c>
      <c r="F87" s="52"/>
      <c r="G87" s="56">
        <v>10.14</v>
      </c>
      <c r="H87" s="56">
        <v>4.58</v>
      </c>
      <c r="I87" s="56"/>
      <c r="J87" s="65">
        <v>46.441000000000003</v>
      </c>
      <c r="K87" s="57"/>
      <c r="L87" s="57"/>
      <c r="M87" s="57"/>
    </row>
    <row r="88" spans="2:13" ht="16.7" customHeight="1" x14ac:dyDescent="0.2">
      <c r="B88" s="57"/>
      <c r="C88" s="57"/>
      <c r="D88" s="61"/>
      <c r="E88" s="53" t="s">
        <v>141</v>
      </c>
      <c r="F88" s="52"/>
      <c r="G88" s="56">
        <v>2</v>
      </c>
      <c r="H88" s="56">
        <v>2.4500000000000002</v>
      </c>
      <c r="I88" s="56"/>
      <c r="J88" s="65">
        <v>4.9000000000000004</v>
      </c>
      <c r="K88" s="57"/>
      <c r="L88" s="57"/>
      <c r="M88" s="57"/>
    </row>
    <row r="89" spans="2:13" ht="16.7" customHeight="1" x14ac:dyDescent="0.2">
      <c r="B89" s="57"/>
      <c r="C89" s="57"/>
      <c r="D89" s="61"/>
      <c r="E89" s="53" t="s">
        <v>142</v>
      </c>
      <c r="F89" s="52"/>
      <c r="G89" s="56"/>
      <c r="H89" s="56"/>
      <c r="I89" s="56"/>
      <c r="J89" s="59" t="s">
        <v>26</v>
      </c>
      <c r="K89" s="57"/>
      <c r="L89" s="57"/>
      <c r="M89" s="57"/>
    </row>
    <row r="90" spans="2:13" ht="23.25" customHeight="1" x14ac:dyDescent="0.2">
      <c r="B90" s="57"/>
      <c r="C90" s="57"/>
      <c r="D90" s="61"/>
      <c r="E90" s="53" t="s">
        <v>138</v>
      </c>
      <c r="F90" s="52"/>
      <c r="G90" s="56">
        <v>2.5</v>
      </c>
      <c r="H90" s="56">
        <v>2.04</v>
      </c>
      <c r="I90" s="56"/>
      <c r="J90" s="65">
        <v>5.0999999999999996</v>
      </c>
      <c r="K90" s="57"/>
      <c r="L90" s="57"/>
      <c r="M90" s="57"/>
    </row>
    <row r="91" spans="2:13" ht="23.25" customHeight="1" x14ac:dyDescent="0.2">
      <c r="B91" s="57"/>
      <c r="C91" s="57"/>
      <c r="D91" s="61"/>
      <c r="E91" s="53" t="s">
        <v>143</v>
      </c>
      <c r="F91" s="52"/>
      <c r="G91" s="56">
        <v>3.5</v>
      </c>
      <c r="H91" s="56">
        <v>2.74</v>
      </c>
      <c r="I91" s="56"/>
      <c r="J91" s="65">
        <v>9.59</v>
      </c>
      <c r="K91" s="57"/>
      <c r="L91" s="57"/>
      <c r="M91" s="57"/>
    </row>
    <row r="92" spans="2:13" ht="22.5" customHeight="1" x14ac:dyDescent="0.2">
      <c r="B92" s="57"/>
      <c r="C92" s="57"/>
      <c r="D92" s="61"/>
      <c r="E92" s="53" t="s">
        <v>144</v>
      </c>
      <c r="F92" s="52">
        <v>1.1000000000000001</v>
      </c>
      <c r="G92" s="56">
        <v>19.239999999999998</v>
      </c>
      <c r="H92" s="56"/>
      <c r="I92" s="56"/>
      <c r="J92" s="65">
        <v>21.164000000000001</v>
      </c>
      <c r="K92" s="57"/>
      <c r="L92" s="57"/>
      <c r="M92" s="57"/>
    </row>
    <row r="93" spans="2:13" ht="12" customHeight="1" x14ac:dyDescent="0.2">
      <c r="B93" s="57"/>
      <c r="C93" s="57"/>
      <c r="D93" s="61"/>
      <c r="E93" s="53" t="s">
        <v>146</v>
      </c>
      <c r="F93" s="52"/>
      <c r="G93" s="56"/>
      <c r="H93" s="56"/>
      <c r="I93" s="56"/>
      <c r="J93" s="59" t="s">
        <v>26</v>
      </c>
      <c r="K93" s="57"/>
      <c r="L93" s="57"/>
      <c r="M93" s="57"/>
    </row>
    <row r="94" spans="2:13" ht="21.75" customHeight="1" x14ac:dyDescent="0.2">
      <c r="B94" s="57"/>
      <c r="C94" s="57"/>
      <c r="D94" s="61"/>
      <c r="E94" s="53" t="s">
        <v>147</v>
      </c>
      <c r="F94" s="52"/>
      <c r="G94" s="56">
        <v>9.9</v>
      </c>
      <c r="H94" s="56">
        <v>1</v>
      </c>
      <c r="I94" s="56"/>
      <c r="J94" s="65">
        <v>9.9</v>
      </c>
      <c r="K94" s="57"/>
      <c r="L94" s="57"/>
      <c r="M94" s="57"/>
    </row>
    <row r="95" spans="2:13" ht="14.25" customHeight="1" x14ac:dyDescent="0.2">
      <c r="B95" s="57"/>
      <c r="C95" s="57"/>
      <c r="D95" s="61"/>
      <c r="E95" s="53" t="s">
        <v>148</v>
      </c>
      <c r="F95" s="52"/>
      <c r="G95" s="56"/>
      <c r="H95" s="56"/>
      <c r="I95" s="56"/>
      <c r="J95" s="59" t="s">
        <v>26</v>
      </c>
      <c r="K95" s="57"/>
      <c r="L95" s="57"/>
      <c r="M95" s="57"/>
    </row>
    <row r="96" spans="2:13" ht="34.5" customHeight="1" x14ac:dyDescent="0.2">
      <c r="B96" s="57"/>
      <c r="C96" s="57"/>
      <c r="D96" s="61"/>
      <c r="E96" s="53" t="s">
        <v>149</v>
      </c>
      <c r="F96" s="52">
        <v>1.1000000000000001</v>
      </c>
      <c r="G96" s="56">
        <v>19.13</v>
      </c>
      <c r="H96" s="56"/>
      <c r="I96" s="56"/>
      <c r="J96" s="65">
        <v>21.042999999999999</v>
      </c>
      <c r="K96" s="57"/>
      <c r="L96" s="57"/>
      <c r="M96" s="57"/>
    </row>
    <row r="97" spans="2:13" ht="22.5" customHeight="1" x14ac:dyDescent="0.2">
      <c r="B97" s="57"/>
      <c r="C97" s="57"/>
      <c r="D97" s="61"/>
      <c r="E97" s="53" t="s">
        <v>152</v>
      </c>
      <c r="F97" s="52"/>
      <c r="G97" s="56"/>
      <c r="H97" s="56"/>
      <c r="I97" s="56"/>
      <c r="J97" s="59" t="s">
        <v>26</v>
      </c>
      <c r="K97" s="57"/>
      <c r="L97" s="57"/>
      <c r="M97" s="57"/>
    </row>
    <row r="98" spans="2:13" ht="15" customHeight="1" x14ac:dyDescent="0.2">
      <c r="B98" s="57"/>
      <c r="C98" s="57"/>
      <c r="D98" s="61"/>
      <c r="E98" s="53" t="s">
        <v>153</v>
      </c>
      <c r="F98" s="52">
        <v>1.05</v>
      </c>
      <c r="G98" s="56">
        <v>38.619999999999997</v>
      </c>
      <c r="H98" s="56"/>
      <c r="I98" s="56"/>
      <c r="J98" s="65">
        <v>40.551000000000002</v>
      </c>
      <c r="K98" s="57"/>
      <c r="L98" s="57"/>
      <c r="M98" s="57"/>
    </row>
    <row r="99" spans="2:13" ht="18.75" customHeight="1" x14ac:dyDescent="0.2">
      <c r="B99" s="57"/>
      <c r="C99" s="57"/>
      <c r="D99" s="61"/>
      <c r="E99" s="53" t="s">
        <v>154</v>
      </c>
      <c r="F99" s="52">
        <v>1.03</v>
      </c>
      <c r="G99" s="56">
        <v>10.08</v>
      </c>
      <c r="H99" s="56"/>
      <c r="I99" s="56"/>
      <c r="J99" s="65">
        <v>10.382</v>
      </c>
      <c r="K99" s="57"/>
      <c r="L99" s="57"/>
      <c r="M99" s="57"/>
    </row>
    <row r="100" spans="2:13" ht="16.7" customHeight="1" x14ac:dyDescent="0.2">
      <c r="B100" s="57"/>
      <c r="C100" s="57"/>
      <c r="D100" s="61"/>
      <c r="E100" s="53"/>
      <c r="F100" s="52">
        <v>1.03</v>
      </c>
      <c r="G100" s="56">
        <v>5.36</v>
      </c>
      <c r="H100" s="56"/>
      <c r="I100" s="56"/>
      <c r="J100" s="65">
        <v>5.5209999999999999</v>
      </c>
      <c r="K100" s="67">
        <v>278.15600000000006</v>
      </c>
      <c r="L100" s="57"/>
      <c r="M100" s="57"/>
    </row>
    <row r="101" spans="2:13" ht="15" customHeight="1" x14ac:dyDescent="0.2">
      <c r="B101" s="54" t="s">
        <v>428</v>
      </c>
      <c r="C101" s="53" t="s">
        <v>126</v>
      </c>
      <c r="D101" s="121" t="s">
        <v>441</v>
      </c>
      <c r="E101" s="121"/>
      <c r="F101" s="121"/>
      <c r="G101" s="121"/>
      <c r="H101" s="121"/>
      <c r="I101" s="121"/>
      <c r="J101" s="121"/>
      <c r="K101" s="55">
        <v>184</v>
      </c>
      <c r="L101" s="56">
        <v>1.48</v>
      </c>
      <c r="M101" s="56">
        <v>272.32</v>
      </c>
    </row>
    <row r="102" spans="2:13" ht="16.7" customHeight="1" x14ac:dyDescent="0.2">
      <c r="B102" s="57"/>
      <c r="C102" s="57"/>
      <c r="D102" s="121" t="s">
        <v>442</v>
      </c>
      <c r="E102" s="121"/>
      <c r="F102" s="121"/>
      <c r="G102" s="121"/>
      <c r="H102" s="121"/>
      <c r="I102" s="121"/>
      <c r="J102" s="121"/>
      <c r="K102" s="121"/>
      <c r="L102" s="121"/>
      <c r="M102" s="121"/>
    </row>
    <row r="103" spans="2:13" ht="16.7" customHeight="1" x14ac:dyDescent="0.2">
      <c r="B103" s="57"/>
      <c r="C103" s="57"/>
      <c r="D103" s="57"/>
      <c r="E103" s="58"/>
      <c r="F103" s="60" t="s">
        <v>17</v>
      </c>
      <c r="G103" s="60" t="s">
        <v>18</v>
      </c>
      <c r="H103" s="60" t="s">
        <v>19</v>
      </c>
      <c r="I103" s="60" t="s">
        <v>20</v>
      </c>
      <c r="J103" s="60" t="s">
        <v>21</v>
      </c>
      <c r="K103" s="60" t="s">
        <v>22</v>
      </c>
      <c r="L103" s="57"/>
      <c r="M103" s="57"/>
    </row>
    <row r="104" spans="2:13" ht="23.25" customHeight="1" x14ac:dyDescent="0.2">
      <c r="B104" s="57"/>
      <c r="C104" s="57"/>
      <c r="D104" s="61"/>
      <c r="E104" s="62" t="s">
        <v>443</v>
      </c>
      <c r="F104" s="63"/>
      <c r="G104" s="64">
        <v>184</v>
      </c>
      <c r="H104" s="64"/>
      <c r="I104" s="64"/>
      <c r="J104" s="66">
        <v>184</v>
      </c>
      <c r="K104" s="68">
        <v>184</v>
      </c>
      <c r="L104" s="57"/>
      <c r="M104" s="57"/>
    </row>
    <row r="105" spans="2:13" ht="12" customHeight="1" x14ac:dyDescent="0.2">
      <c r="B105" s="3" t="s">
        <v>444</v>
      </c>
      <c r="C105" s="2" t="s">
        <v>14</v>
      </c>
      <c r="D105" s="121" t="s">
        <v>76</v>
      </c>
      <c r="E105" s="121"/>
      <c r="F105" s="121"/>
      <c r="G105" s="121"/>
      <c r="H105" s="121"/>
      <c r="I105" s="121"/>
      <c r="J105" s="121"/>
      <c r="K105" s="7">
        <f>SUM(K108:K110)</f>
        <v>150.05600000000001</v>
      </c>
      <c r="L105" s="8">
        <v>31.8</v>
      </c>
      <c r="M105" s="8">
        <f>ROUND(K105*L105,2)</f>
        <v>4771.78</v>
      </c>
    </row>
    <row r="106" spans="2:13" ht="23.25" customHeight="1" x14ac:dyDescent="0.2">
      <c r="B106" s="28"/>
      <c r="C106" s="28"/>
      <c r="D106" s="121" t="s">
        <v>77</v>
      </c>
      <c r="E106" s="121"/>
      <c r="F106" s="121"/>
      <c r="G106" s="121"/>
      <c r="H106" s="121"/>
      <c r="I106" s="121"/>
      <c r="J106" s="121"/>
      <c r="K106" s="121"/>
      <c r="L106" s="121"/>
      <c r="M106" s="121"/>
    </row>
    <row r="107" spans="2:13" ht="16.5" customHeight="1" x14ac:dyDescent="0.2">
      <c r="B107" s="28"/>
      <c r="C107" s="28"/>
      <c r="D107" s="28"/>
      <c r="E107" s="9"/>
      <c r="F107" s="11" t="s">
        <v>17</v>
      </c>
      <c r="G107" s="11" t="s">
        <v>18</v>
      </c>
      <c r="H107" s="11" t="s">
        <v>19</v>
      </c>
      <c r="I107" s="11" t="s">
        <v>20</v>
      </c>
      <c r="J107" s="11" t="s">
        <v>21</v>
      </c>
      <c r="K107" s="11" t="s">
        <v>22</v>
      </c>
      <c r="L107" s="28"/>
      <c r="M107" s="28"/>
    </row>
    <row r="108" spans="2:13" ht="34.5" customHeight="1" x14ac:dyDescent="0.2">
      <c r="B108" s="28"/>
      <c r="C108" s="28"/>
      <c r="D108" s="12"/>
      <c r="E108" s="13" t="s">
        <v>78</v>
      </c>
      <c r="F108" s="14">
        <v>153.36000000000001</v>
      </c>
      <c r="G108" s="15"/>
      <c r="H108" s="15"/>
      <c r="I108" s="15"/>
      <c r="J108" s="17">
        <f>ROUND(F108,3)</f>
        <v>153.36000000000001</v>
      </c>
      <c r="K108" s="29"/>
      <c r="L108" s="28"/>
      <c r="M108" s="28"/>
    </row>
    <row r="109" spans="2:13" ht="35.25" customHeight="1" x14ac:dyDescent="0.2">
      <c r="B109" s="28"/>
      <c r="C109" s="28"/>
      <c r="D109" s="12"/>
      <c r="E109" s="2" t="s">
        <v>79</v>
      </c>
      <c r="F109" s="1">
        <v>596.91999999999996</v>
      </c>
      <c r="G109" s="8"/>
      <c r="H109" s="8"/>
      <c r="I109" s="8"/>
      <c r="J109" s="16">
        <f>ROUND(F109,3)</f>
        <v>596.91999999999996</v>
      </c>
      <c r="K109" s="28"/>
      <c r="L109" s="28"/>
      <c r="M109" s="28"/>
    </row>
    <row r="110" spans="2:13" ht="23.25" customHeight="1" x14ac:dyDescent="0.2">
      <c r="B110" s="28"/>
      <c r="C110" s="28"/>
      <c r="D110" s="12"/>
      <c r="E110" s="2" t="s">
        <v>80</v>
      </c>
      <c r="F110" s="1">
        <v>0.2</v>
      </c>
      <c r="G110" s="8"/>
      <c r="H110" s="8"/>
      <c r="I110" s="8"/>
      <c r="J110" s="16">
        <f>SUM(J108:J109)</f>
        <v>750.28</v>
      </c>
      <c r="K110" s="7">
        <f>ROUND(F110*J110,3)</f>
        <v>150.05600000000001</v>
      </c>
      <c r="L110" s="28"/>
      <c r="M110" s="28"/>
    </row>
    <row r="111" spans="2:13" ht="15.4" customHeight="1" x14ac:dyDescent="0.2">
      <c r="B111" s="3" t="s">
        <v>445</v>
      </c>
      <c r="C111" s="2" t="s">
        <v>14</v>
      </c>
      <c r="D111" s="121" t="s">
        <v>429</v>
      </c>
      <c r="E111" s="121"/>
      <c r="F111" s="121"/>
      <c r="G111" s="121"/>
      <c r="H111" s="121"/>
      <c r="I111" s="121"/>
      <c r="J111" s="121"/>
      <c r="K111" s="7">
        <f>SUM(K114:K115)</f>
        <v>150</v>
      </c>
      <c r="L111" s="8">
        <v>3.65</v>
      </c>
      <c r="M111" s="8">
        <f>ROUND(K111*L111,2)</f>
        <v>547.5</v>
      </c>
    </row>
    <row r="112" spans="2:13" ht="39" customHeight="1" x14ac:dyDescent="0.2">
      <c r="B112" s="28"/>
      <c r="C112" s="28"/>
      <c r="D112" s="121" t="s">
        <v>430</v>
      </c>
      <c r="E112" s="121"/>
      <c r="F112" s="121"/>
      <c r="G112" s="121"/>
      <c r="H112" s="121"/>
      <c r="I112" s="121"/>
      <c r="J112" s="121"/>
      <c r="K112" s="121"/>
      <c r="L112" s="121"/>
      <c r="M112" s="121"/>
    </row>
    <row r="113" spans="2:13" ht="15" customHeight="1" x14ac:dyDescent="0.2">
      <c r="B113" s="28"/>
      <c r="C113" s="28"/>
      <c r="D113" s="28"/>
      <c r="E113" s="9"/>
      <c r="F113" s="11" t="s">
        <v>17</v>
      </c>
      <c r="G113" s="11" t="s">
        <v>18</v>
      </c>
      <c r="H113" s="11" t="s">
        <v>19</v>
      </c>
      <c r="I113" s="11" t="s">
        <v>20</v>
      </c>
      <c r="J113" s="11" t="s">
        <v>21</v>
      </c>
      <c r="K113" s="11" t="s">
        <v>22</v>
      </c>
      <c r="L113" s="28"/>
      <c r="M113" s="28"/>
    </row>
    <row r="114" spans="2:13" ht="12.75" customHeight="1" x14ac:dyDescent="0.2">
      <c r="B114" s="28"/>
      <c r="C114" s="28"/>
      <c r="D114" s="12"/>
      <c r="E114" s="13"/>
      <c r="F114" s="14">
        <v>600</v>
      </c>
      <c r="G114" s="15"/>
      <c r="H114" s="15"/>
      <c r="I114" s="15">
        <v>0.25</v>
      </c>
      <c r="J114" s="17">
        <f>F114*I114</f>
        <v>150</v>
      </c>
      <c r="K114" s="29"/>
      <c r="L114" s="28"/>
      <c r="M114" s="28"/>
    </row>
    <row r="115" spans="2:13" ht="15" customHeight="1" x14ac:dyDescent="0.2">
      <c r="B115" s="28"/>
      <c r="C115" s="28"/>
      <c r="D115" s="12"/>
      <c r="E115" s="2"/>
      <c r="F115" s="1"/>
      <c r="G115" s="8"/>
      <c r="H115" s="8"/>
      <c r="I115" s="8"/>
      <c r="J115" s="16">
        <f>SUM(J114:J114)</f>
        <v>150</v>
      </c>
      <c r="K115" s="7">
        <f>J115</f>
        <v>150</v>
      </c>
      <c r="L115" s="28"/>
      <c r="M115" s="28"/>
    </row>
    <row r="116" spans="2:13" ht="15.4" customHeight="1" x14ac:dyDescent="0.2">
      <c r="B116" s="21"/>
      <c r="C116" s="21"/>
      <c r="D116" s="113" t="s">
        <v>7</v>
      </c>
      <c r="E116" s="113"/>
      <c r="F116" s="74"/>
      <c r="G116" s="74"/>
      <c r="H116" s="74"/>
      <c r="I116" s="74"/>
      <c r="J116" s="74"/>
      <c r="K116" s="74"/>
      <c r="L116" s="75"/>
      <c r="M116" s="75">
        <f>M5+M7+M11+M28+M45+M57+M63+M80+M101+M105+M111</f>
        <v>15565.48</v>
      </c>
    </row>
    <row r="117" spans="2:13" ht="15.4" customHeight="1" x14ac:dyDescent="0.2">
      <c r="B117" s="76" t="s">
        <v>82</v>
      </c>
      <c r="C117" s="77"/>
      <c r="D117" s="123" t="s">
        <v>453</v>
      </c>
      <c r="E117" s="123"/>
      <c r="F117" s="123"/>
      <c r="G117" s="123"/>
      <c r="H117" s="123"/>
      <c r="I117" s="123"/>
      <c r="J117" s="123"/>
      <c r="K117" s="77"/>
      <c r="L117" s="78"/>
      <c r="M117" s="78"/>
    </row>
    <row r="118" spans="2:13" ht="15.4" customHeight="1" x14ac:dyDescent="0.2">
      <c r="B118" s="3" t="s">
        <v>410</v>
      </c>
      <c r="C118" s="2" t="s">
        <v>85</v>
      </c>
      <c r="D118" s="121" t="s">
        <v>86</v>
      </c>
      <c r="E118" s="121"/>
      <c r="F118" s="121"/>
      <c r="G118" s="121"/>
      <c r="H118" s="121"/>
      <c r="I118" s="121"/>
      <c r="J118" s="121"/>
      <c r="K118" s="7">
        <f>SUM(K121:K128)</f>
        <v>100.31</v>
      </c>
      <c r="L118" s="8">
        <v>32.68</v>
      </c>
      <c r="M118" s="8">
        <f>ROUND(K118*L118,2)</f>
        <v>3278.13</v>
      </c>
    </row>
    <row r="119" spans="2:13" ht="139.5" customHeight="1" x14ac:dyDescent="0.2">
      <c r="B119" s="28"/>
      <c r="C119" s="28"/>
      <c r="D119" s="121" t="s">
        <v>87</v>
      </c>
      <c r="E119" s="121"/>
      <c r="F119" s="121"/>
      <c r="G119" s="121"/>
      <c r="H119" s="121"/>
      <c r="I119" s="121"/>
      <c r="J119" s="121"/>
      <c r="K119" s="121"/>
      <c r="L119" s="121"/>
      <c r="M119" s="121"/>
    </row>
    <row r="120" spans="2:13" ht="15" customHeight="1" x14ac:dyDescent="0.2">
      <c r="B120" s="28"/>
      <c r="C120" s="28"/>
      <c r="D120" s="28"/>
      <c r="E120" s="9"/>
      <c r="F120" s="11" t="s">
        <v>17</v>
      </c>
      <c r="G120" s="11" t="s">
        <v>18</v>
      </c>
      <c r="H120" s="11" t="s">
        <v>19</v>
      </c>
      <c r="I120" s="11" t="s">
        <v>20</v>
      </c>
      <c r="J120" s="11" t="s">
        <v>21</v>
      </c>
      <c r="K120" s="11" t="s">
        <v>22</v>
      </c>
      <c r="L120" s="28"/>
      <c r="M120" s="28"/>
    </row>
    <row r="121" spans="2:13" ht="15" customHeight="1" x14ac:dyDescent="0.2">
      <c r="B121" s="28"/>
      <c r="C121" s="28"/>
      <c r="D121" s="12"/>
      <c r="E121" s="13" t="s">
        <v>45</v>
      </c>
      <c r="F121" s="14"/>
      <c r="G121" s="15">
        <v>32</v>
      </c>
      <c r="H121" s="15"/>
      <c r="I121" s="15"/>
      <c r="J121" s="17">
        <f t="shared" ref="J121:J128" si="3">ROUND(G121,3)</f>
        <v>32</v>
      </c>
      <c r="K121" s="29"/>
      <c r="L121" s="28"/>
      <c r="M121" s="28"/>
    </row>
    <row r="122" spans="2:13" ht="15" customHeight="1" x14ac:dyDescent="0.2">
      <c r="B122" s="28"/>
      <c r="C122" s="28"/>
      <c r="D122" s="12"/>
      <c r="E122" s="2" t="s">
        <v>46</v>
      </c>
      <c r="F122" s="1"/>
      <c r="G122" s="8">
        <v>9.85</v>
      </c>
      <c r="H122" s="8"/>
      <c r="I122" s="8"/>
      <c r="J122" s="16">
        <f t="shared" si="3"/>
        <v>9.85</v>
      </c>
      <c r="K122" s="28"/>
      <c r="L122" s="28"/>
      <c r="M122" s="28"/>
    </row>
    <row r="123" spans="2:13" ht="15" customHeight="1" x14ac:dyDescent="0.2">
      <c r="B123" s="28"/>
      <c r="C123" s="28"/>
      <c r="D123" s="12"/>
      <c r="E123" s="2" t="s">
        <v>47</v>
      </c>
      <c r="F123" s="1"/>
      <c r="G123" s="8">
        <v>15.2</v>
      </c>
      <c r="H123" s="8"/>
      <c r="I123" s="8"/>
      <c r="J123" s="16">
        <f t="shared" si="3"/>
        <v>15.2</v>
      </c>
      <c r="K123" s="28"/>
      <c r="L123" s="28"/>
      <c r="M123" s="28"/>
    </row>
    <row r="124" spans="2:13" ht="15" customHeight="1" x14ac:dyDescent="0.2">
      <c r="B124" s="28"/>
      <c r="C124" s="28"/>
      <c r="D124" s="12"/>
      <c r="E124" s="2" t="s">
        <v>48</v>
      </c>
      <c r="F124" s="1"/>
      <c r="G124" s="8">
        <v>7.15</v>
      </c>
      <c r="H124" s="8"/>
      <c r="I124" s="8"/>
      <c r="J124" s="16">
        <f t="shared" si="3"/>
        <v>7.15</v>
      </c>
      <c r="K124" s="28"/>
      <c r="L124" s="28"/>
      <c r="M124" s="28"/>
    </row>
    <row r="125" spans="2:13" ht="15" customHeight="1" x14ac:dyDescent="0.2">
      <c r="B125" s="28"/>
      <c r="C125" s="28"/>
      <c r="D125" s="12"/>
      <c r="E125" s="2" t="s">
        <v>49</v>
      </c>
      <c r="F125" s="1"/>
      <c r="G125" s="8">
        <v>7.31</v>
      </c>
      <c r="H125" s="8"/>
      <c r="I125" s="8"/>
      <c r="J125" s="16">
        <f t="shared" si="3"/>
        <v>7.31</v>
      </c>
      <c r="K125" s="28"/>
      <c r="L125" s="28"/>
      <c r="M125" s="28"/>
    </row>
    <row r="126" spans="2:13" ht="15" customHeight="1" x14ac:dyDescent="0.2">
      <c r="B126" s="28"/>
      <c r="C126" s="28"/>
      <c r="D126" s="12"/>
      <c r="E126" s="2" t="s">
        <v>88</v>
      </c>
      <c r="F126" s="1"/>
      <c r="G126" s="8">
        <v>9.75</v>
      </c>
      <c r="H126" s="8"/>
      <c r="I126" s="8"/>
      <c r="J126" s="16">
        <f t="shared" si="3"/>
        <v>9.75</v>
      </c>
      <c r="K126" s="28"/>
      <c r="L126" s="28"/>
      <c r="M126" s="28"/>
    </row>
    <row r="127" spans="2:13" ht="15" customHeight="1" x14ac:dyDescent="0.2">
      <c r="B127" s="28"/>
      <c r="C127" s="28"/>
      <c r="D127" s="12"/>
      <c r="E127" s="2" t="s">
        <v>89</v>
      </c>
      <c r="F127" s="1"/>
      <c r="G127" s="8">
        <v>8.75</v>
      </c>
      <c r="H127" s="8"/>
      <c r="I127" s="8"/>
      <c r="J127" s="16">
        <f t="shared" si="3"/>
        <v>8.75</v>
      </c>
      <c r="K127" s="28"/>
      <c r="L127" s="28"/>
      <c r="M127" s="28"/>
    </row>
    <row r="128" spans="2:13" ht="15" customHeight="1" x14ac:dyDescent="0.2">
      <c r="B128" s="28"/>
      <c r="C128" s="28"/>
      <c r="D128" s="12"/>
      <c r="E128" s="2" t="s">
        <v>90</v>
      </c>
      <c r="F128" s="1"/>
      <c r="G128" s="8">
        <v>10.3</v>
      </c>
      <c r="H128" s="8"/>
      <c r="I128" s="8"/>
      <c r="J128" s="16">
        <f t="shared" si="3"/>
        <v>10.3</v>
      </c>
      <c r="K128" s="18">
        <f>SUM(J121:J128)</f>
        <v>100.31</v>
      </c>
      <c r="L128" s="28"/>
      <c r="M128" s="28"/>
    </row>
    <row r="129" spans="2:13" ht="15.4" customHeight="1" x14ac:dyDescent="0.2">
      <c r="B129" s="3" t="s">
        <v>411</v>
      </c>
      <c r="C129" s="2" t="s">
        <v>92</v>
      </c>
      <c r="D129" s="121" t="s">
        <v>93</v>
      </c>
      <c r="E129" s="121"/>
      <c r="F129" s="121"/>
      <c r="G129" s="121"/>
      <c r="H129" s="121"/>
      <c r="I129" s="121"/>
      <c r="J129" s="121"/>
      <c r="K129" s="7">
        <f>ROUND(8,2)</f>
        <v>8</v>
      </c>
      <c r="L129" s="8">
        <v>110.74</v>
      </c>
      <c r="M129" s="8">
        <f>ROUND(K129*L129,2)</f>
        <v>885.92</v>
      </c>
    </row>
    <row r="130" spans="2:13" ht="35.25" customHeight="1" x14ac:dyDescent="0.2">
      <c r="B130" s="28"/>
      <c r="C130" s="28"/>
      <c r="D130" s="121" t="s">
        <v>94</v>
      </c>
      <c r="E130" s="121"/>
      <c r="F130" s="121"/>
      <c r="G130" s="121"/>
      <c r="H130" s="121"/>
      <c r="I130" s="121"/>
      <c r="J130" s="121"/>
      <c r="K130" s="121"/>
      <c r="L130" s="121"/>
      <c r="M130" s="121"/>
    </row>
    <row r="131" spans="2:13" ht="15.4" customHeight="1" x14ac:dyDescent="0.2">
      <c r="B131" s="3" t="s">
        <v>84</v>
      </c>
      <c r="C131" s="2" t="s">
        <v>92</v>
      </c>
      <c r="D131" s="121" t="s">
        <v>97</v>
      </c>
      <c r="E131" s="121"/>
      <c r="F131" s="121"/>
      <c r="G131" s="121"/>
      <c r="H131" s="121"/>
      <c r="I131" s="121"/>
      <c r="J131" s="121"/>
      <c r="K131" s="7">
        <v>2</v>
      </c>
      <c r="L131" s="8">
        <v>189.75</v>
      </c>
      <c r="M131" s="8">
        <f>ROUND(K131*L131,2)</f>
        <v>379.5</v>
      </c>
    </row>
    <row r="132" spans="2:13" ht="44.25" customHeight="1" x14ac:dyDescent="0.2">
      <c r="B132" s="28"/>
      <c r="C132" s="28"/>
      <c r="D132" s="121" t="s">
        <v>98</v>
      </c>
      <c r="E132" s="121"/>
      <c r="F132" s="121"/>
      <c r="G132" s="121"/>
      <c r="H132" s="121"/>
      <c r="I132" s="121"/>
      <c r="J132" s="121"/>
      <c r="K132" s="121"/>
      <c r="L132" s="121"/>
      <c r="M132" s="121"/>
    </row>
    <row r="133" spans="2:13" ht="15.4" customHeight="1" x14ac:dyDescent="0.2">
      <c r="B133" s="3" t="s">
        <v>412</v>
      </c>
      <c r="C133" s="2" t="s">
        <v>85</v>
      </c>
      <c r="D133" s="121" t="s">
        <v>100</v>
      </c>
      <c r="E133" s="121"/>
      <c r="F133" s="121"/>
      <c r="G133" s="121"/>
      <c r="H133" s="121"/>
      <c r="I133" s="121"/>
      <c r="J133" s="121"/>
      <c r="K133" s="7">
        <f>ROUND(40,2)</f>
        <v>40</v>
      </c>
      <c r="L133" s="8">
        <v>16.850000000000001</v>
      </c>
      <c r="M133" s="8">
        <f>ROUND(K133*L133,2)</f>
        <v>674</v>
      </c>
    </row>
    <row r="134" spans="2:13" ht="171.75" customHeight="1" x14ac:dyDescent="0.2">
      <c r="B134" s="28"/>
      <c r="C134" s="28"/>
      <c r="D134" s="121" t="s">
        <v>101</v>
      </c>
      <c r="E134" s="121"/>
      <c r="F134" s="121"/>
      <c r="G134" s="121"/>
      <c r="H134" s="121"/>
      <c r="I134" s="121"/>
      <c r="J134" s="121"/>
      <c r="K134" s="121"/>
      <c r="L134" s="121"/>
      <c r="M134" s="121"/>
    </row>
    <row r="135" spans="2:13" ht="15.4" customHeight="1" x14ac:dyDescent="0.2">
      <c r="B135" s="3" t="s">
        <v>91</v>
      </c>
      <c r="C135" s="2" t="s">
        <v>92</v>
      </c>
      <c r="D135" s="121" t="s">
        <v>103</v>
      </c>
      <c r="E135" s="121"/>
      <c r="F135" s="121"/>
      <c r="G135" s="121"/>
      <c r="H135" s="121"/>
      <c r="I135" s="121"/>
      <c r="J135" s="121"/>
      <c r="K135" s="7">
        <f>ROUND(1,2)</f>
        <v>1</v>
      </c>
      <c r="L135" s="8">
        <v>728.94</v>
      </c>
      <c r="M135" s="8">
        <f>ROUND(K135*L135,2)</f>
        <v>728.94</v>
      </c>
    </row>
    <row r="136" spans="2:13" ht="171.75" customHeight="1" x14ac:dyDescent="0.2">
      <c r="B136" s="28"/>
      <c r="C136" s="28"/>
      <c r="D136" s="121" t="s">
        <v>104</v>
      </c>
      <c r="E136" s="121"/>
      <c r="F136" s="121"/>
      <c r="G136" s="121"/>
      <c r="H136" s="121"/>
      <c r="I136" s="121"/>
      <c r="J136" s="121"/>
      <c r="K136" s="121"/>
      <c r="L136" s="121"/>
      <c r="M136" s="121"/>
    </row>
    <row r="137" spans="2:13" ht="15.4" customHeight="1" x14ac:dyDescent="0.2">
      <c r="B137" s="3" t="s">
        <v>95</v>
      </c>
      <c r="C137" s="2" t="s">
        <v>92</v>
      </c>
      <c r="D137" s="121" t="s">
        <v>106</v>
      </c>
      <c r="E137" s="121"/>
      <c r="F137" s="121"/>
      <c r="G137" s="121"/>
      <c r="H137" s="121"/>
      <c r="I137" s="121"/>
      <c r="J137" s="121"/>
      <c r="K137" s="7">
        <f>ROUND(1,2)</f>
        <v>1</v>
      </c>
      <c r="L137" s="8">
        <v>468.77</v>
      </c>
      <c r="M137" s="8">
        <f>ROUND(K137*L137,2)</f>
        <v>468.77</v>
      </c>
    </row>
    <row r="138" spans="2:13" ht="120.75" customHeight="1" x14ac:dyDescent="0.2">
      <c r="B138" s="28"/>
      <c r="C138" s="28"/>
      <c r="D138" s="121" t="s">
        <v>433</v>
      </c>
      <c r="E138" s="121"/>
      <c r="F138" s="121"/>
      <c r="G138" s="121"/>
      <c r="H138" s="121"/>
      <c r="I138" s="121"/>
      <c r="J138" s="121"/>
      <c r="K138" s="121"/>
      <c r="L138" s="121"/>
      <c r="M138" s="121"/>
    </row>
    <row r="139" spans="2:13" ht="15.4" customHeight="1" x14ac:dyDescent="0.2">
      <c r="B139" s="21"/>
      <c r="C139" s="21"/>
      <c r="D139" s="113" t="s">
        <v>82</v>
      </c>
      <c r="E139" s="113"/>
      <c r="F139" s="74"/>
      <c r="G139" s="74"/>
      <c r="H139" s="74"/>
      <c r="I139" s="74"/>
      <c r="J139" s="74"/>
      <c r="K139" s="74"/>
      <c r="L139" s="75"/>
      <c r="M139" s="75">
        <f>M118+M129+M131+M133+M135+M137</f>
        <v>6415.26</v>
      </c>
    </row>
    <row r="140" spans="2:13" ht="15.4" customHeight="1" x14ac:dyDescent="0.2">
      <c r="B140" s="76" t="s">
        <v>108</v>
      </c>
      <c r="C140" s="77"/>
      <c r="D140" s="123" t="s">
        <v>109</v>
      </c>
      <c r="E140" s="123"/>
      <c r="F140" s="123"/>
      <c r="G140" s="123"/>
      <c r="H140" s="123"/>
      <c r="I140" s="123"/>
      <c r="J140" s="123"/>
      <c r="K140" s="77"/>
      <c r="L140" s="78"/>
      <c r="M140" s="78"/>
    </row>
    <row r="141" spans="2:13" ht="15.4" customHeight="1" x14ac:dyDescent="0.2">
      <c r="B141" s="3" t="s">
        <v>113</v>
      </c>
      <c r="C141" s="2" t="s">
        <v>14</v>
      </c>
      <c r="D141" s="121" t="s">
        <v>112</v>
      </c>
      <c r="E141" s="121"/>
      <c r="F141" s="121"/>
      <c r="G141" s="121"/>
      <c r="H141" s="121"/>
      <c r="I141" s="121"/>
      <c r="J141" s="121"/>
      <c r="K141" s="7">
        <v>1</v>
      </c>
      <c r="L141" s="8">
        <v>98.57</v>
      </c>
      <c r="M141" s="8">
        <f>ROUND(K141*L141,2)</f>
        <v>98.57</v>
      </c>
    </row>
    <row r="142" spans="2:13" ht="12" customHeight="1" x14ac:dyDescent="0.2">
      <c r="B142" s="28"/>
      <c r="C142" s="28"/>
      <c r="D142" s="121" t="s">
        <v>396</v>
      </c>
      <c r="E142" s="121"/>
      <c r="F142" s="121"/>
      <c r="G142" s="121"/>
      <c r="H142" s="121"/>
      <c r="I142" s="121"/>
      <c r="J142" s="121"/>
      <c r="K142" s="121"/>
      <c r="L142" s="121"/>
      <c r="M142" s="121"/>
    </row>
    <row r="143" spans="2:13" ht="15.4" customHeight="1" x14ac:dyDescent="0.2">
      <c r="B143" s="3" t="s">
        <v>117</v>
      </c>
      <c r="C143" s="2" t="s">
        <v>85</v>
      </c>
      <c r="D143" s="121" t="s">
        <v>115</v>
      </c>
      <c r="E143" s="121"/>
      <c r="F143" s="121"/>
      <c r="G143" s="121"/>
      <c r="H143" s="121"/>
      <c r="I143" s="121"/>
      <c r="J143" s="121"/>
      <c r="K143" s="7">
        <f>SUM(K146:K146)</f>
        <v>33.299999999999997</v>
      </c>
      <c r="L143" s="8">
        <v>21.45</v>
      </c>
      <c r="M143" s="8">
        <f>ROUND(K143*L143,2)</f>
        <v>714.29</v>
      </c>
    </row>
    <row r="144" spans="2:13" ht="21.2" customHeight="1" x14ac:dyDescent="0.2">
      <c r="B144" s="28"/>
      <c r="C144" s="28"/>
      <c r="D144" s="121" t="s">
        <v>116</v>
      </c>
      <c r="E144" s="121"/>
      <c r="F144" s="121"/>
      <c r="G144" s="121"/>
      <c r="H144" s="121"/>
      <c r="I144" s="121"/>
      <c r="J144" s="121"/>
      <c r="K144" s="121"/>
      <c r="L144" s="121"/>
      <c r="M144" s="121"/>
    </row>
    <row r="145" spans="2:13" ht="15" customHeight="1" x14ac:dyDescent="0.2">
      <c r="B145" s="28"/>
      <c r="C145" s="28"/>
      <c r="D145" s="28"/>
      <c r="E145" s="9"/>
      <c r="F145" s="11" t="s">
        <v>17</v>
      </c>
      <c r="G145" s="11" t="s">
        <v>18</v>
      </c>
      <c r="H145" s="11" t="s">
        <v>19</v>
      </c>
      <c r="I145" s="11" t="s">
        <v>20</v>
      </c>
      <c r="J145" s="11" t="s">
        <v>21</v>
      </c>
      <c r="K145" s="11" t="s">
        <v>22</v>
      </c>
      <c r="L145" s="28"/>
      <c r="M145" s="28"/>
    </row>
    <row r="146" spans="2:13" ht="15" customHeight="1" x14ac:dyDescent="0.2">
      <c r="B146" s="28"/>
      <c r="C146" s="28"/>
      <c r="D146" s="12"/>
      <c r="E146" s="13" t="s">
        <v>25</v>
      </c>
      <c r="F146" s="14">
        <v>33.299999999999997</v>
      </c>
      <c r="G146" s="15"/>
      <c r="H146" s="15"/>
      <c r="I146" s="15"/>
      <c r="J146" s="17">
        <f>ROUND(F146,3)</f>
        <v>33.299999999999997</v>
      </c>
      <c r="K146" s="19">
        <f>SUM(J146:J146)</f>
        <v>33.299999999999997</v>
      </c>
      <c r="L146" s="28"/>
      <c r="M146" s="28"/>
    </row>
    <row r="147" spans="2:13" ht="15.4" customHeight="1" x14ac:dyDescent="0.2">
      <c r="B147" s="3" t="s">
        <v>125</v>
      </c>
      <c r="C147" s="2" t="s">
        <v>14</v>
      </c>
      <c r="D147" s="121" t="s">
        <v>119</v>
      </c>
      <c r="E147" s="121"/>
      <c r="F147" s="121"/>
      <c r="G147" s="121"/>
      <c r="H147" s="121"/>
      <c r="I147" s="121"/>
      <c r="J147" s="121"/>
      <c r="K147" s="7">
        <f>ROUND(1,2)</f>
        <v>1</v>
      </c>
      <c r="L147" s="8">
        <v>243.93</v>
      </c>
      <c r="M147" s="8">
        <f>ROUND(K147*L147,2)</f>
        <v>243.93</v>
      </c>
    </row>
    <row r="148" spans="2:13" ht="25.5" customHeight="1" x14ac:dyDescent="0.2">
      <c r="B148" s="28"/>
      <c r="C148" s="28"/>
      <c r="D148" s="121" t="s">
        <v>120</v>
      </c>
      <c r="E148" s="121"/>
      <c r="F148" s="121"/>
      <c r="G148" s="121"/>
      <c r="H148" s="121"/>
      <c r="I148" s="121"/>
      <c r="J148" s="121"/>
      <c r="K148" s="121"/>
      <c r="L148" s="121"/>
      <c r="M148" s="121"/>
    </row>
    <row r="149" spans="2:13" ht="15.4" customHeight="1" x14ac:dyDescent="0.2">
      <c r="B149" s="3" t="s">
        <v>135</v>
      </c>
      <c r="C149" s="2" t="s">
        <v>14</v>
      </c>
      <c r="D149" s="121" t="s">
        <v>123</v>
      </c>
      <c r="E149" s="121"/>
      <c r="F149" s="121"/>
      <c r="G149" s="121"/>
      <c r="H149" s="121"/>
      <c r="I149" s="121"/>
      <c r="J149" s="121"/>
      <c r="K149" s="7">
        <f>ROUND(1,2)</f>
        <v>1</v>
      </c>
      <c r="L149" s="8">
        <v>356.54</v>
      </c>
      <c r="M149" s="8">
        <f>ROUND(K149*L149,2)</f>
        <v>356.54</v>
      </c>
    </row>
    <row r="150" spans="2:13" ht="57" customHeight="1" x14ac:dyDescent="0.2">
      <c r="B150" s="28"/>
      <c r="C150" s="28"/>
      <c r="D150" s="121" t="s">
        <v>124</v>
      </c>
      <c r="E150" s="121"/>
      <c r="F150" s="121"/>
      <c r="G150" s="121"/>
      <c r="H150" s="121"/>
      <c r="I150" s="121"/>
      <c r="J150" s="121"/>
      <c r="K150" s="121"/>
      <c r="L150" s="121"/>
      <c r="M150" s="121"/>
    </row>
    <row r="151" spans="2:13" ht="21.75" customHeight="1" x14ac:dyDescent="0.2">
      <c r="B151" s="3" t="s">
        <v>110</v>
      </c>
      <c r="C151" s="2" t="s">
        <v>126</v>
      </c>
      <c r="D151" s="121" t="s">
        <v>127</v>
      </c>
      <c r="E151" s="121"/>
      <c r="F151" s="121"/>
      <c r="G151" s="121"/>
      <c r="H151" s="121"/>
      <c r="I151" s="121"/>
      <c r="J151" s="121"/>
      <c r="K151" s="7">
        <f>SUM(K154:K160)</f>
        <v>596.92000000000007</v>
      </c>
      <c r="L151" s="8">
        <v>39.61</v>
      </c>
      <c r="M151" s="8">
        <f>ROUND(K151*L151,2)</f>
        <v>23644</v>
      </c>
    </row>
    <row r="152" spans="2:13" ht="107.25" customHeight="1" x14ac:dyDescent="0.2">
      <c r="B152" s="28"/>
      <c r="C152" s="28"/>
      <c r="D152" s="121" t="s">
        <v>128</v>
      </c>
      <c r="E152" s="121"/>
      <c r="F152" s="121"/>
      <c r="G152" s="121"/>
      <c r="H152" s="121"/>
      <c r="I152" s="121"/>
      <c r="J152" s="121"/>
      <c r="K152" s="121"/>
      <c r="L152" s="121"/>
      <c r="M152" s="121"/>
    </row>
    <row r="153" spans="2:13" ht="15" customHeight="1" x14ac:dyDescent="0.2">
      <c r="B153" s="28"/>
      <c r="C153" s="28"/>
      <c r="D153" s="28"/>
      <c r="E153" s="9"/>
      <c r="F153" s="11" t="s">
        <v>17</v>
      </c>
      <c r="G153" s="11" t="s">
        <v>18</v>
      </c>
      <c r="H153" s="11" t="s">
        <v>19</v>
      </c>
      <c r="I153" s="11" t="s">
        <v>20</v>
      </c>
      <c r="J153" s="11" t="s">
        <v>21</v>
      </c>
      <c r="K153" s="11" t="s">
        <v>22</v>
      </c>
      <c r="L153" s="28"/>
      <c r="M153" s="28"/>
    </row>
    <row r="154" spans="2:13" ht="15" customHeight="1" x14ac:dyDescent="0.2">
      <c r="B154" s="28"/>
      <c r="C154" s="28"/>
      <c r="D154" s="12"/>
      <c r="E154" s="13" t="s">
        <v>129</v>
      </c>
      <c r="F154" s="14">
        <v>205</v>
      </c>
      <c r="G154" s="15"/>
      <c r="H154" s="15"/>
      <c r="I154" s="15"/>
      <c r="J154" s="17">
        <f t="shared" ref="J154:J160" si="4">ROUND(F154,3)</f>
        <v>205</v>
      </c>
      <c r="K154" s="29"/>
      <c r="L154" s="28"/>
      <c r="M154" s="28"/>
    </row>
    <row r="155" spans="2:13" ht="15" customHeight="1" x14ac:dyDescent="0.2">
      <c r="B155" s="28"/>
      <c r="C155" s="28"/>
      <c r="D155" s="12"/>
      <c r="E155" s="2" t="s">
        <v>130</v>
      </c>
      <c r="F155" s="1">
        <v>212</v>
      </c>
      <c r="G155" s="8"/>
      <c r="H155" s="8"/>
      <c r="I155" s="8"/>
      <c r="J155" s="16">
        <f t="shared" si="4"/>
        <v>212</v>
      </c>
      <c r="K155" s="28"/>
      <c r="L155" s="28"/>
      <c r="M155" s="28"/>
    </row>
    <row r="156" spans="2:13" ht="15" customHeight="1" x14ac:dyDescent="0.2">
      <c r="B156" s="28"/>
      <c r="C156" s="28"/>
      <c r="D156" s="12"/>
      <c r="E156" s="2" t="s">
        <v>131</v>
      </c>
      <c r="F156" s="1">
        <v>97</v>
      </c>
      <c r="G156" s="8"/>
      <c r="H156" s="8"/>
      <c r="I156" s="8"/>
      <c r="J156" s="16">
        <f t="shared" si="4"/>
        <v>97</v>
      </c>
      <c r="K156" s="28"/>
      <c r="L156" s="28"/>
      <c r="M156" s="28"/>
    </row>
    <row r="157" spans="2:13" ht="15" customHeight="1" x14ac:dyDescent="0.2">
      <c r="B157" s="28"/>
      <c r="C157" s="28"/>
      <c r="D157" s="12"/>
      <c r="E157" s="2" t="s">
        <v>132</v>
      </c>
      <c r="F157" s="1">
        <v>40.6</v>
      </c>
      <c r="G157" s="8"/>
      <c r="H157" s="8"/>
      <c r="I157" s="8"/>
      <c r="J157" s="16">
        <f t="shared" si="4"/>
        <v>40.6</v>
      </c>
      <c r="K157" s="28"/>
      <c r="L157" s="28"/>
      <c r="M157" s="28"/>
    </row>
    <row r="158" spans="2:13" ht="15" customHeight="1" x14ac:dyDescent="0.2">
      <c r="B158" s="28"/>
      <c r="C158" s="28"/>
      <c r="D158" s="12"/>
      <c r="E158" s="2"/>
      <c r="F158" s="1">
        <v>10.59</v>
      </c>
      <c r="G158" s="8"/>
      <c r="H158" s="8"/>
      <c r="I158" s="8"/>
      <c r="J158" s="16">
        <f t="shared" si="4"/>
        <v>10.59</v>
      </c>
      <c r="K158" s="28"/>
      <c r="L158" s="28"/>
      <c r="M158" s="28"/>
    </row>
    <row r="159" spans="2:13" ht="15" customHeight="1" x14ac:dyDescent="0.2">
      <c r="B159" s="28"/>
      <c r="C159" s="28"/>
      <c r="D159" s="12"/>
      <c r="E159" s="2" t="s">
        <v>133</v>
      </c>
      <c r="F159" s="1">
        <v>23.53</v>
      </c>
      <c r="G159" s="8"/>
      <c r="H159" s="8"/>
      <c r="I159" s="8"/>
      <c r="J159" s="16">
        <f t="shared" si="4"/>
        <v>23.53</v>
      </c>
      <c r="K159" s="28"/>
      <c r="L159" s="28"/>
      <c r="M159" s="28"/>
    </row>
    <row r="160" spans="2:13" ht="15" customHeight="1" x14ac:dyDescent="0.2">
      <c r="B160" s="28"/>
      <c r="C160" s="28"/>
      <c r="D160" s="12"/>
      <c r="E160" s="2" t="s">
        <v>134</v>
      </c>
      <c r="F160" s="1">
        <v>8.1999999999999993</v>
      </c>
      <c r="G160" s="8"/>
      <c r="H160" s="8"/>
      <c r="I160" s="8"/>
      <c r="J160" s="16">
        <f t="shared" si="4"/>
        <v>8.1999999999999993</v>
      </c>
      <c r="K160" s="18">
        <f>SUM(J154:J160)</f>
        <v>596.92000000000007</v>
      </c>
      <c r="L160" s="28"/>
      <c r="M160" s="28"/>
    </row>
    <row r="161" spans="2:13" ht="23.25" customHeight="1" x14ac:dyDescent="0.2">
      <c r="B161" s="3" t="s">
        <v>121</v>
      </c>
      <c r="C161" s="2" t="s">
        <v>126</v>
      </c>
      <c r="D161" s="121" t="s">
        <v>137</v>
      </c>
      <c r="E161" s="121"/>
      <c r="F161" s="121"/>
      <c r="G161" s="121"/>
      <c r="H161" s="121"/>
      <c r="I161" s="121"/>
      <c r="J161" s="121"/>
      <c r="K161" s="7">
        <f>SUM(K164:K191)</f>
        <v>320.15600000000001</v>
      </c>
      <c r="L161" s="8">
        <v>135.68</v>
      </c>
      <c r="M161" s="8">
        <f>ROUND(K161*L161,2)</f>
        <v>43438.77</v>
      </c>
    </row>
    <row r="162" spans="2:13" ht="78" customHeight="1" x14ac:dyDescent="0.2">
      <c r="B162" s="28"/>
      <c r="C162" s="28"/>
      <c r="D162" s="121" t="s">
        <v>448</v>
      </c>
      <c r="E162" s="121"/>
      <c r="F162" s="121"/>
      <c r="G162" s="121"/>
      <c r="H162" s="121"/>
      <c r="I162" s="121"/>
      <c r="J162" s="121"/>
      <c r="K162" s="121"/>
      <c r="L162" s="121"/>
      <c r="M162" s="121"/>
    </row>
    <row r="163" spans="2:13" ht="15" customHeight="1" x14ac:dyDescent="0.2">
      <c r="B163" s="28"/>
      <c r="C163" s="28"/>
      <c r="D163" s="28"/>
      <c r="E163" s="9"/>
      <c r="F163" s="11" t="s">
        <v>17</v>
      </c>
      <c r="G163" s="11" t="s">
        <v>18</v>
      </c>
      <c r="H163" s="11" t="s">
        <v>19</v>
      </c>
      <c r="I163" s="11" t="s">
        <v>20</v>
      </c>
      <c r="J163" s="11" t="s">
        <v>21</v>
      </c>
      <c r="K163" s="11" t="s">
        <v>22</v>
      </c>
      <c r="L163" s="28"/>
      <c r="M163" s="28"/>
    </row>
    <row r="164" spans="2:13" ht="15" customHeight="1" x14ac:dyDescent="0.2">
      <c r="B164" s="28"/>
      <c r="C164" s="28"/>
      <c r="D164" s="12"/>
      <c r="E164" s="13" t="s">
        <v>25</v>
      </c>
      <c r="F164" s="14"/>
      <c r="G164" s="15"/>
      <c r="H164" s="15"/>
      <c r="I164" s="15"/>
      <c r="J164" s="20" t="s">
        <v>26</v>
      </c>
      <c r="K164" s="29"/>
      <c r="L164" s="28"/>
      <c r="M164" s="28"/>
    </row>
    <row r="165" spans="2:13" ht="24" customHeight="1" x14ac:dyDescent="0.2">
      <c r="B165" s="28"/>
      <c r="C165" s="28"/>
      <c r="D165" s="12"/>
      <c r="E165" s="2" t="s">
        <v>138</v>
      </c>
      <c r="F165" s="1"/>
      <c r="G165" s="8">
        <v>26.3</v>
      </c>
      <c r="H165" s="8">
        <v>3.28</v>
      </c>
      <c r="I165" s="8"/>
      <c r="J165" s="16">
        <f>ROUND(G165*H165,3)</f>
        <v>86.263999999999996</v>
      </c>
      <c r="K165" s="28"/>
      <c r="L165" s="28"/>
      <c r="M165" s="28"/>
    </row>
    <row r="166" spans="2:13" ht="21" customHeight="1" x14ac:dyDescent="0.2">
      <c r="B166" s="28"/>
      <c r="C166" s="28"/>
      <c r="D166" s="12"/>
      <c r="E166" s="2" t="s">
        <v>139</v>
      </c>
      <c r="F166" s="1"/>
      <c r="G166" s="8">
        <v>3</v>
      </c>
      <c r="H166" s="8">
        <v>3.46</v>
      </c>
      <c r="I166" s="8"/>
      <c r="J166" s="16">
        <f>ROUND(G166*H166,3)</f>
        <v>10.38</v>
      </c>
      <c r="K166" s="28"/>
      <c r="L166" s="28"/>
      <c r="M166" s="28"/>
    </row>
    <row r="167" spans="2:13" ht="15" customHeight="1" x14ac:dyDescent="0.2">
      <c r="B167" s="28"/>
      <c r="C167" s="28"/>
      <c r="D167" s="12"/>
      <c r="E167" s="2"/>
      <c r="F167" s="1"/>
      <c r="G167" s="8">
        <v>2</v>
      </c>
      <c r="H167" s="8">
        <v>3.46</v>
      </c>
      <c r="I167" s="8"/>
      <c r="J167" s="16">
        <f>ROUND(G167*H167,3)</f>
        <v>6.92</v>
      </c>
      <c r="K167" s="28"/>
      <c r="L167" s="28"/>
      <c r="M167" s="28"/>
    </row>
    <row r="168" spans="2:13" ht="23.25" customHeight="1" x14ac:dyDescent="0.2">
      <c r="B168" s="28"/>
      <c r="C168" s="28"/>
      <c r="D168" s="12"/>
      <c r="E168" s="2" t="s">
        <v>140</v>
      </c>
      <c r="F168" s="1"/>
      <c r="G168" s="8">
        <v>10.14</v>
      </c>
      <c r="H168" s="8">
        <v>4.58</v>
      </c>
      <c r="I168" s="8"/>
      <c r="J168" s="16">
        <f>ROUND(G168*H168,3)</f>
        <v>46.441000000000003</v>
      </c>
      <c r="K168" s="28"/>
      <c r="L168" s="28"/>
      <c r="M168" s="28"/>
    </row>
    <row r="169" spans="2:13" ht="15" customHeight="1" x14ac:dyDescent="0.2">
      <c r="B169" s="28"/>
      <c r="C169" s="28"/>
      <c r="D169" s="12"/>
      <c r="E169" s="2" t="s">
        <v>141</v>
      </c>
      <c r="F169" s="1"/>
      <c r="G169" s="8">
        <v>2</v>
      </c>
      <c r="H169" s="8">
        <v>2.4500000000000002</v>
      </c>
      <c r="I169" s="8"/>
      <c r="J169" s="16">
        <f>ROUND(G169*H169,3)</f>
        <v>4.9000000000000004</v>
      </c>
      <c r="K169" s="28"/>
      <c r="L169" s="28"/>
      <c r="M169" s="28"/>
    </row>
    <row r="170" spans="2:13" ht="15" customHeight="1" x14ac:dyDescent="0.2">
      <c r="B170" s="28"/>
      <c r="C170" s="28"/>
      <c r="D170" s="12"/>
      <c r="E170" s="2" t="s">
        <v>142</v>
      </c>
      <c r="F170" s="1"/>
      <c r="G170" s="8"/>
      <c r="H170" s="8"/>
      <c r="I170" s="8"/>
      <c r="J170" s="10" t="s">
        <v>26</v>
      </c>
      <c r="K170" s="28"/>
      <c r="L170" s="28"/>
      <c r="M170" s="28"/>
    </row>
    <row r="171" spans="2:13" ht="21" customHeight="1" x14ac:dyDescent="0.2">
      <c r="B171" s="28"/>
      <c r="C171" s="28"/>
      <c r="D171" s="12"/>
      <c r="E171" s="2" t="s">
        <v>138</v>
      </c>
      <c r="F171" s="1"/>
      <c r="G171" s="8">
        <v>2.5</v>
      </c>
      <c r="H171" s="8">
        <v>2.04</v>
      </c>
      <c r="I171" s="8"/>
      <c r="J171" s="16">
        <f>ROUND(G171*H171,3)</f>
        <v>5.0999999999999996</v>
      </c>
      <c r="K171" s="28"/>
      <c r="L171" s="28"/>
      <c r="M171" s="28"/>
    </row>
    <row r="172" spans="2:13" ht="21.75" customHeight="1" x14ac:dyDescent="0.2">
      <c r="B172" s="28"/>
      <c r="C172" s="28"/>
      <c r="D172" s="12"/>
      <c r="E172" s="2" t="s">
        <v>143</v>
      </c>
      <c r="F172" s="1"/>
      <c r="G172" s="8">
        <v>3.5</v>
      </c>
      <c r="H172" s="8">
        <v>2.74</v>
      </c>
      <c r="I172" s="8"/>
      <c r="J172" s="16">
        <f>ROUND(G172*H172,3)</f>
        <v>9.59</v>
      </c>
      <c r="K172" s="28"/>
      <c r="L172" s="28"/>
      <c r="M172" s="28"/>
    </row>
    <row r="173" spans="2:13" ht="21.2" customHeight="1" x14ac:dyDescent="0.2">
      <c r="B173" s="28"/>
      <c r="C173" s="28"/>
      <c r="D173" s="12"/>
      <c r="E173" s="2" t="s">
        <v>144</v>
      </c>
      <c r="F173" s="1">
        <v>1.1000000000000001</v>
      </c>
      <c r="G173" s="8">
        <v>19.239999999999998</v>
      </c>
      <c r="H173" s="8"/>
      <c r="I173" s="8"/>
      <c r="J173" s="16">
        <f>ROUND(F173*G173,3)</f>
        <v>21.164000000000001</v>
      </c>
      <c r="K173" s="28"/>
      <c r="L173" s="28"/>
      <c r="M173" s="28"/>
    </row>
    <row r="174" spans="2:13" ht="15" customHeight="1" x14ac:dyDescent="0.2">
      <c r="B174" s="28"/>
      <c r="C174" s="28"/>
      <c r="D174" s="12"/>
      <c r="E174" s="2" t="s">
        <v>145</v>
      </c>
      <c r="F174" s="1"/>
      <c r="G174" s="8">
        <v>11.64</v>
      </c>
      <c r="H174" s="8"/>
      <c r="I174" s="8"/>
      <c r="J174" s="16">
        <f>ROUND(G174,3)</f>
        <v>11.64</v>
      </c>
      <c r="K174" s="28"/>
      <c r="L174" s="28"/>
      <c r="M174" s="28"/>
    </row>
    <row r="175" spans="2:13" ht="15" customHeight="1" x14ac:dyDescent="0.2">
      <c r="B175" s="28"/>
      <c r="C175" s="28"/>
      <c r="D175" s="12"/>
      <c r="E175" s="2"/>
      <c r="F175" s="1"/>
      <c r="G175" s="8">
        <v>3.5</v>
      </c>
      <c r="H175" s="8">
        <v>0.6</v>
      </c>
      <c r="I175" s="8"/>
      <c r="J175" s="16">
        <f>ROUND(G175*H175,3)</f>
        <v>2.1</v>
      </c>
      <c r="K175" s="28"/>
      <c r="L175" s="28"/>
      <c r="M175" s="28"/>
    </row>
    <row r="176" spans="2:13" ht="15" customHeight="1" x14ac:dyDescent="0.2">
      <c r="B176" s="28"/>
      <c r="C176" s="28"/>
      <c r="D176" s="12"/>
      <c r="E176" s="2" t="s">
        <v>146</v>
      </c>
      <c r="F176" s="1"/>
      <c r="G176" s="8"/>
      <c r="H176" s="8"/>
      <c r="I176" s="8"/>
      <c r="J176" s="10" t="s">
        <v>26</v>
      </c>
      <c r="K176" s="28"/>
      <c r="L176" s="28"/>
      <c r="M176" s="28"/>
    </row>
    <row r="177" spans="2:13" ht="20.25" customHeight="1" x14ac:dyDescent="0.2">
      <c r="B177" s="28"/>
      <c r="C177" s="28"/>
      <c r="D177" s="12"/>
      <c r="E177" s="2" t="s">
        <v>147</v>
      </c>
      <c r="F177" s="1"/>
      <c r="G177" s="8">
        <v>9.9</v>
      </c>
      <c r="H177" s="8">
        <v>1</v>
      </c>
      <c r="I177" s="8"/>
      <c r="J177" s="16">
        <f>ROUND(G177*H177,3)</f>
        <v>9.9</v>
      </c>
      <c r="K177" s="28"/>
      <c r="L177" s="28"/>
      <c r="M177" s="28"/>
    </row>
    <row r="178" spans="2:13" ht="15" customHeight="1" x14ac:dyDescent="0.2">
      <c r="B178" s="28"/>
      <c r="C178" s="28"/>
      <c r="D178" s="12"/>
      <c r="E178" s="2" t="s">
        <v>145</v>
      </c>
      <c r="F178" s="1">
        <v>1.05</v>
      </c>
      <c r="G178" s="8">
        <v>11.54</v>
      </c>
      <c r="H178" s="8">
        <v>0.5</v>
      </c>
      <c r="I178" s="8"/>
      <c r="J178" s="16">
        <f>ROUND(F178*G178*H178,3)</f>
        <v>6.0590000000000002</v>
      </c>
      <c r="K178" s="28"/>
      <c r="L178" s="28"/>
      <c r="M178" s="28"/>
    </row>
    <row r="179" spans="2:13" ht="15" customHeight="1" x14ac:dyDescent="0.2">
      <c r="B179" s="28"/>
      <c r="C179" s="28"/>
      <c r="D179" s="12"/>
      <c r="E179" s="2" t="s">
        <v>148</v>
      </c>
      <c r="F179" s="1"/>
      <c r="G179" s="8"/>
      <c r="H179" s="8"/>
      <c r="I179" s="8"/>
      <c r="J179" s="10" t="s">
        <v>26</v>
      </c>
      <c r="K179" s="28"/>
      <c r="L179" s="28"/>
      <c r="M179" s="28"/>
    </row>
    <row r="180" spans="2:13" ht="21.2" customHeight="1" x14ac:dyDescent="0.2">
      <c r="B180" s="28"/>
      <c r="C180" s="28"/>
      <c r="D180" s="12"/>
      <c r="E180" s="2" t="s">
        <v>149</v>
      </c>
      <c r="F180" s="1">
        <v>1.1000000000000001</v>
      </c>
      <c r="G180" s="8">
        <v>19.13</v>
      </c>
      <c r="H180" s="8"/>
      <c r="I180" s="8"/>
      <c r="J180" s="16">
        <f>ROUND(F180*G180,3)</f>
        <v>21.042999999999999</v>
      </c>
      <c r="K180" s="28"/>
      <c r="L180" s="28"/>
      <c r="M180" s="28"/>
    </row>
    <row r="181" spans="2:13" ht="15" customHeight="1" x14ac:dyDescent="0.2">
      <c r="B181" s="28"/>
      <c r="C181" s="28"/>
      <c r="D181" s="12"/>
      <c r="E181" s="2" t="s">
        <v>145</v>
      </c>
      <c r="F181" s="1"/>
      <c r="G181" s="8">
        <v>13.95</v>
      </c>
      <c r="H181" s="8"/>
      <c r="I181" s="8"/>
      <c r="J181" s="16">
        <f>ROUND(G181,3)</f>
        <v>13.95</v>
      </c>
      <c r="K181" s="28"/>
      <c r="L181" s="28"/>
      <c r="M181" s="28"/>
    </row>
    <row r="182" spans="2:13" ht="15" customHeight="1" x14ac:dyDescent="0.2">
      <c r="B182" s="28"/>
      <c r="C182" s="28"/>
      <c r="D182" s="12"/>
      <c r="E182" s="2" t="s">
        <v>150</v>
      </c>
      <c r="F182" s="1"/>
      <c r="G182" s="8"/>
      <c r="H182" s="8"/>
      <c r="I182" s="8"/>
      <c r="J182" s="10" t="s">
        <v>26</v>
      </c>
      <c r="K182" s="28"/>
      <c r="L182" s="28"/>
      <c r="M182" s="28"/>
    </row>
    <row r="183" spans="2:13" ht="15" customHeight="1" x14ac:dyDescent="0.2">
      <c r="B183" s="28"/>
      <c r="C183" s="28"/>
      <c r="D183" s="12"/>
      <c r="E183" s="2" t="s">
        <v>151</v>
      </c>
      <c r="F183" s="1"/>
      <c r="G183" s="8">
        <v>7.06</v>
      </c>
      <c r="H183" s="8"/>
      <c r="I183" s="8"/>
      <c r="J183" s="16">
        <f>ROUND(G183,3)</f>
        <v>7.06</v>
      </c>
      <c r="K183" s="28"/>
      <c r="L183" s="28"/>
      <c r="M183" s="28"/>
    </row>
    <row r="184" spans="2:13" ht="21.2" customHeight="1" x14ac:dyDescent="0.2">
      <c r="B184" s="28"/>
      <c r="C184" s="28"/>
      <c r="D184" s="12"/>
      <c r="E184" s="2" t="s">
        <v>152</v>
      </c>
      <c r="F184" s="1"/>
      <c r="G184" s="8"/>
      <c r="H184" s="8"/>
      <c r="I184" s="8"/>
      <c r="J184" s="10" t="s">
        <v>26</v>
      </c>
      <c r="K184" s="28"/>
      <c r="L184" s="28"/>
      <c r="M184" s="28"/>
    </row>
    <row r="185" spans="2:13" ht="15" customHeight="1" x14ac:dyDescent="0.2">
      <c r="B185" s="28"/>
      <c r="C185" s="28"/>
      <c r="D185" s="12"/>
      <c r="E185" s="2" t="s">
        <v>153</v>
      </c>
      <c r="F185" s="1">
        <v>1.05</v>
      </c>
      <c r="G185" s="8">
        <v>38.619999999999997</v>
      </c>
      <c r="H185" s="8"/>
      <c r="I185" s="8"/>
      <c r="J185" s="16">
        <f>ROUND(F185*G185,3)</f>
        <v>40.551000000000002</v>
      </c>
      <c r="K185" s="28"/>
      <c r="L185" s="28"/>
      <c r="M185" s="28"/>
    </row>
    <row r="186" spans="2:13" ht="15" customHeight="1" x14ac:dyDescent="0.2">
      <c r="B186" s="28"/>
      <c r="C186" s="28"/>
      <c r="D186" s="12"/>
      <c r="E186" s="2" t="s">
        <v>154</v>
      </c>
      <c r="F186" s="1">
        <v>1.03</v>
      </c>
      <c r="G186" s="8">
        <v>10.08</v>
      </c>
      <c r="H186" s="8"/>
      <c r="I186" s="8"/>
      <c r="J186" s="16">
        <f>ROUND(F186*G186,3)</f>
        <v>10.382</v>
      </c>
      <c r="K186" s="28"/>
      <c r="L186" s="28"/>
      <c r="M186" s="28"/>
    </row>
    <row r="187" spans="2:13" ht="15" customHeight="1" x14ac:dyDescent="0.2">
      <c r="B187" s="28"/>
      <c r="C187" s="28"/>
      <c r="D187" s="12"/>
      <c r="E187" s="2"/>
      <c r="F187" s="1">
        <v>1.03</v>
      </c>
      <c r="G187" s="8">
        <v>5.36</v>
      </c>
      <c r="H187" s="8"/>
      <c r="I187" s="8"/>
      <c r="J187" s="16">
        <f>ROUND(F187*G187,3)</f>
        <v>5.5209999999999999</v>
      </c>
      <c r="K187" s="28"/>
      <c r="L187" s="28"/>
      <c r="M187" s="28"/>
    </row>
    <row r="188" spans="2:13" ht="15" customHeight="1" x14ac:dyDescent="0.2">
      <c r="B188" s="28"/>
      <c r="C188" s="28"/>
      <c r="D188" s="12"/>
      <c r="E188" s="2" t="s">
        <v>155</v>
      </c>
      <c r="F188" s="1"/>
      <c r="G188" s="8">
        <v>4.5</v>
      </c>
      <c r="H188" s="8">
        <v>0.6</v>
      </c>
      <c r="I188" s="8">
        <v>0.1</v>
      </c>
      <c r="J188" s="16">
        <f>ROUND(G188*H188*I188,3)</f>
        <v>0.27</v>
      </c>
      <c r="K188" s="28"/>
      <c r="L188" s="28"/>
      <c r="M188" s="28"/>
    </row>
    <row r="189" spans="2:13" ht="15" customHeight="1" x14ac:dyDescent="0.2">
      <c r="B189" s="28"/>
      <c r="C189" s="28"/>
      <c r="D189" s="12"/>
      <c r="E189" s="2" t="s">
        <v>156</v>
      </c>
      <c r="F189" s="1"/>
      <c r="G189" s="8">
        <v>3.5</v>
      </c>
      <c r="H189" s="8">
        <v>0.3</v>
      </c>
      <c r="I189" s="8">
        <v>0.1</v>
      </c>
      <c r="J189" s="16">
        <f>ROUND(G189*H189*I189,3)</f>
        <v>0.105</v>
      </c>
      <c r="K189" s="28"/>
      <c r="L189" s="28"/>
      <c r="M189" s="28"/>
    </row>
    <row r="190" spans="2:13" ht="15" customHeight="1" x14ac:dyDescent="0.2">
      <c r="B190" s="28"/>
      <c r="C190" s="28"/>
      <c r="D190" s="12"/>
      <c r="E190" s="2" t="s">
        <v>157</v>
      </c>
      <c r="F190" s="1"/>
      <c r="G190" s="8">
        <v>6</v>
      </c>
      <c r="H190" s="8">
        <v>1</v>
      </c>
      <c r="I190" s="8">
        <v>0.1</v>
      </c>
      <c r="J190" s="16">
        <f>ROUND(G190*H190*I190,3)</f>
        <v>0.6</v>
      </c>
      <c r="K190" s="28"/>
      <c r="L190" s="28"/>
      <c r="M190" s="28"/>
    </row>
    <row r="191" spans="2:13" ht="15" customHeight="1" x14ac:dyDescent="0.2">
      <c r="B191" s="28"/>
      <c r="C191" s="28"/>
      <c r="D191" s="12"/>
      <c r="E191" s="2" t="s">
        <v>158</v>
      </c>
      <c r="F191" s="1"/>
      <c r="G191" s="8">
        <v>3.6</v>
      </c>
      <c r="H191" s="8">
        <v>0.6</v>
      </c>
      <c r="I191" s="8">
        <v>0.1</v>
      </c>
      <c r="J191" s="16">
        <f>ROUND(G191*H191*I191,3)</f>
        <v>0.216</v>
      </c>
      <c r="K191" s="18">
        <f>SUM(J164:J191)</f>
        <v>320.15600000000001</v>
      </c>
      <c r="L191" s="28"/>
      <c r="M191" s="28"/>
    </row>
    <row r="192" spans="2:13" ht="15.4" customHeight="1" x14ac:dyDescent="0.2">
      <c r="B192" s="3" t="s">
        <v>163</v>
      </c>
      <c r="C192" s="2" t="s">
        <v>218</v>
      </c>
      <c r="D192" s="121" t="s">
        <v>160</v>
      </c>
      <c r="E192" s="121"/>
      <c r="F192" s="121"/>
      <c r="G192" s="121"/>
      <c r="H192" s="121"/>
      <c r="I192" s="121"/>
      <c r="J192" s="121"/>
      <c r="K192" s="7">
        <f>K209</f>
        <v>1105.704</v>
      </c>
      <c r="L192" s="8">
        <v>3.18</v>
      </c>
      <c r="M192" s="8">
        <f>ROUND(K192*L192,2)</f>
        <v>3516.14</v>
      </c>
    </row>
    <row r="193" spans="2:13" ht="24" customHeight="1" x14ac:dyDescent="0.2">
      <c r="B193" s="28"/>
      <c r="C193" s="28"/>
      <c r="D193" s="121" t="s">
        <v>434</v>
      </c>
      <c r="E193" s="121"/>
      <c r="F193" s="121"/>
      <c r="G193" s="121"/>
      <c r="H193" s="121"/>
      <c r="I193" s="121"/>
      <c r="J193" s="121"/>
      <c r="K193" s="121"/>
      <c r="L193" s="121"/>
      <c r="M193" s="121"/>
    </row>
    <row r="194" spans="2:13" ht="15" customHeight="1" x14ac:dyDescent="0.2">
      <c r="B194" s="28"/>
      <c r="C194" s="28"/>
      <c r="D194" s="28"/>
      <c r="E194" s="9"/>
      <c r="F194" s="11" t="s">
        <v>17</v>
      </c>
      <c r="G194" s="11" t="s">
        <v>18</v>
      </c>
      <c r="H194" s="11" t="s">
        <v>19</v>
      </c>
      <c r="I194" s="11" t="s">
        <v>20</v>
      </c>
      <c r="J194" s="11" t="s">
        <v>21</v>
      </c>
      <c r="K194" s="11" t="s">
        <v>22</v>
      </c>
      <c r="L194" s="28"/>
      <c r="M194" s="28"/>
    </row>
    <row r="195" spans="2:13" ht="21.2" customHeight="1" x14ac:dyDescent="0.2">
      <c r="B195" s="28"/>
      <c r="C195" s="28"/>
      <c r="D195" s="12"/>
      <c r="E195" s="13" t="s">
        <v>161</v>
      </c>
      <c r="F195" s="14"/>
      <c r="G195" s="15"/>
      <c r="H195" s="15"/>
      <c r="I195" s="15"/>
      <c r="J195" s="20" t="s">
        <v>26</v>
      </c>
      <c r="K195" s="43"/>
      <c r="L195" s="28"/>
      <c r="M195" s="28"/>
    </row>
    <row r="196" spans="2:13" ht="15" customHeight="1" x14ac:dyDescent="0.2">
      <c r="B196" s="28"/>
      <c r="C196" s="28"/>
      <c r="D196" s="12"/>
      <c r="E196" s="2" t="s">
        <v>129</v>
      </c>
      <c r="F196" s="1">
        <v>205</v>
      </c>
      <c r="G196" s="8"/>
      <c r="H196" s="8"/>
      <c r="I196" s="8">
        <v>0.15</v>
      </c>
      <c r="J196" s="16">
        <v>30.75</v>
      </c>
      <c r="K196" s="44"/>
      <c r="L196" s="28"/>
      <c r="M196" s="28"/>
    </row>
    <row r="197" spans="2:13" ht="15" customHeight="1" x14ac:dyDescent="0.2">
      <c r="B197" s="28"/>
      <c r="C197" s="28"/>
      <c r="D197" s="12"/>
      <c r="E197" s="2" t="s">
        <v>130</v>
      </c>
      <c r="F197" s="1">
        <v>212</v>
      </c>
      <c r="G197" s="8"/>
      <c r="H197" s="8"/>
      <c r="I197" s="8">
        <v>0.15</v>
      </c>
      <c r="J197" s="16">
        <v>31.8</v>
      </c>
      <c r="K197" s="44"/>
      <c r="L197" s="28"/>
      <c r="M197" s="28"/>
    </row>
    <row r="198" spans="2:13" ht="15" customHeight="1" x14ac:dyDescent="0.2">
      <c r="B198" s="28"/>
      <c r="C198" s="28"/>
      <c r="D198" s="12"/>
      <c r="E198" s="2" t="s">
        <v>131</v>
      </c>
      <c r="F198" s="1">
        <v>97</v>
      </c>
      <c r="G198" s="8"/>
      <c r="H198" s="8"/>
      <c r="I198" s="8">
        <v>0.15</v>
      </c>
      <c r="J198" s="16">
        <v>14.55</v>
      </c>
      <c r="K198" s="44"/>
      <c r="L198" s="28"/>
      <c r="M198" s="28"/>
    </row>
    <row r="199" spans="2:13" ht="15" customHeight="1" x14ac:dyDescent="0.2">
      <c r="B199" s="28"/>
      <c r="C199" s="28"/>
      <c r="D199" s="12"/>
      <c r="E199" s="2" t="s">
        <v>132</v>
      </c>
      <c r="F199" s="1">
        <v>40.6</v>
      </c>
      <c r="G199" s="8"/>
      <c r="H199" s="8"/>
      <c r="I199" s="8">
        <v>0.15</v>
      </c>
      <c r="J199" s="16">
        <v>6.09</v>
      </c>
      <c r="K199" s="44"/>
      <c r="L199" s="28"/>
      <c r="M199" s="28"/>
    </row>
    <row r="200" spans="2:13" ht="15" customHeight="1" x14ac:dyDescent="0.2">
      <c r="B200" s="28"/>
      <c r="C200" s="28"/>
      <c r="D200" s="12"/>
      <c r="E200" s="2"/>
      <c r="F200" s="1">
        <v>10.59</v>
      </c>
      <c r="G200" s="8"/>
      <c r="H200" s="8"/>
      <c r="I200" s="8">
        <v>0.15</v>
      </c>
      <c r="J200" s="16">
        <v>1.589</v>
      </c>
      <c r="K200" s="44"/>
      <c r="L200" s="28"/>
      <c r="M200" s="28"/>
    </row>
    <row r="201" spans="2:13" ht="15" customHeight="1" x14ac:dyDescent="0.2">
      <c r="B201" s="28"/>
      <c r="C201" s="28"/>
      <c r="D201" s="12"/>
      <c r="E201" s="2" t="s">
        <v>133</v>
      </c>
      <c r="F201" s="1">
        <v>23.53</v>
      </c>
      <c r="G201" s="8"/>
      <c r="H201" s="8"/>
      <c r="I201" s="8">
        <v>0.15</v>
      </c>
      <c r="J201" s="16">
        <v>3.53</v>
      </c>
      <c r="K201" s="44"/>
      <c r="L201" s="28"/>
      <c r="M201" s="28"/>
    </row>
    <row r="202" spans="2:13" ht="15" customHeight="1" x14ac:dyDescent="0.2">
      <c r="B202" s="28"/>
      <c r="C202" s="28"/>
      <c r="D202" s="12"/>
      <c r="E202" s="2" t="s">
        <v>134</v>
      </c>
      <c r="F202" s="1">
        <v>8.1999999999999993</v>
      </c>
      <c r="G202" s="8"/>
      <c r="H202" s="8"/>
      <c r="I202" s="8">
        <v>0.15</v>
      </c>
      <c r="J202" s="16">
        <v>1.23</v>
      </c>
      <c r="K202" s="44"/>
      <c r="L202" s="28"/>
      <c r="M202" s="28"/>
    </row>
    <row r="203" spans="2:13" ht="21.2" customHeight="1" x14ac:dyDescent="0.2">
      <c r="B203" s="28"/>
      <c r="C203" s="28"/>
      <c r="D203" s="12"/>
      <c r="E203" s="2" t="s">
        <v>162</v>
      </c>
      <c r="F203" s="1"/>
      <c r="G203" s="8"/>
      <c r="H203" s="8"/>
      <c r="I203" s="8"/>
      <c r="J203" s="10" t="s">
        <v>26</v>
      </c>
      <c r="K203" s="44"/>
      <c r="L203" s="28"/>
      <c r="M203" s="28"/>
    </row>
    <row r="204" spans="2:13" ht="15" customHeight="1" x14ac:dyDescent="0.2">
      <c r="B204" s="28"/>
      <c r="C204" s="28"/>
      <c r="D204" s="12"/>
      <c r="E204" s="2" t="s">
        <v>150</v>
      </c>
      <c r="F204" s="1"/>
      <c r="G204" s="8">
        <v>7.06</v>
      </c>
      <c r="H204" s="8"/>
      <c r="I204" s="8">
        <v>0.2</v>
      </c>
      <c r="J204" s="16">
        <v>1.4119999999999999</v>
      </c>
      <c r="K204" s="44"/>
      <c r="L204" s="28"/>
      <c r="M204" s="28"/>
    </row>
    <row r="205" spans="2:13" ht="15" customHeight="1" x14ac:dyDescent="0.2">
      <c r="B205" s="28"/>
      <c r="C205" s="28"/>
      <c r="D205" s="12"/>
      <c r="E205" s="2" t="s">
        <v>155</v>
      </c>
      <c r="F205" s="1"/>
      <c r="G205" s="8">
        <v>4.5</v>
      </c>
      <c r="H205" s="8">
        <v>0.6</v>
      </c>
      <c r="I205" s="8">
        <v>0.1</v>
      </c>
      <c r="J205" s="16">
        <v>0.27</v>
      </c>
      <c r="K205" s="44"/>
      <c r="L205" s="28"/>
      <c r="M205" s="28"/>
    </row>
    <row r="206" spans="2:13" ht="15" customHeight="1" x14ac:dyDescent="0.2">
      <c r="B206" s="28"/>
      <c r="C206" s="28"/>
      <c r="D206" s="12"/>
      <c r="E206" s="2" t="s">
        <v>156</v>
      </c>
      <c r="F206" s="1"/>
      <c r="G206" s="8">
        <v>3.5</v>
      </c>
      <c r="H206" s="8">
        <v>0.3</v>
      </c>
      <c r="I206" s="8">
        <v>0.1</v>
      </c>
      <c r="J206" s="16">
        <v>0.105</v>
      </c>
      <c r="K206" s="44"/>
      <c r="L206" s="28"/>
      <c r="M206" s="28"/>
    </row>
    <row r="207" spans="2:13" ht="15" customHeight="1" x14ac:dyDescent="0.2">
      <c r="B207" s="28"/>
      <c r="C207" s="28"/>
      <c r="D207" s="12"/>
      <c r="E207" s="2" t="s">
        <v>157</v>
      </c>
      <c r="F207" s="1"/>
      <c r="G207" s="8">
        <v>6</v>
      </c>
      <c r="H207" s="8">
        <v>1</v>
      </c>
      <c r="I207" s="8">
        <v>0.1</v>
      </c>
      <c r="J207" s="16">
        <f>ROUND(G207*H207*I207,3)</f>
        <v>0.6</v>
      </c>
      <c r="K207" s="44"/>
      <c r="L207" s="28"/>
      <c r="M207" s="28"/>
    </row>
    <row r="208" spans="2:13" ht="15" customHeight="1" x14ac:dyDescent="0.2">
      <c r="B208" s="28"/>
      <c r="C208" s="28"/>
      <c r="D208" s="12"/>
      <c r="E208" s="2" t="s">
        <v>158</v>
      </c>
      <c r="F208" s="1"/>
      <c r="G208" s="8">
        <v>3.6</v>
      </c>
      <c r="H208" s="8">
        <v>0.6</v>
      </c>
      <c r="I208" s="8">
        <v>0.1</v>
      </c>
      <c r="J208" s="16">
        <f>ROUND(G208*H208*I208,3)</f>
        <v>0.216</v>
      </c>
      <c r="K208" s="18">
        <f>SUM(J195:J208)</f>
        <v>92.141999999999996</v>
      </c>
      <c r="L208" s="28"/>
      <c r="M208" s="28"/>
    </row>
    <row r="209" spans="2:13" ht="15" customHeight="1" x14ac:dyDescent="0.2">
      <c r="B209" s="28"/>
      <c r="C209" s="28"/>
      <c r="D209" s="12"/>
      <c r="E209" s="2"/>
      <c r="F209" s="1"/>
      <c r="G209" s="8"/>
      <c r="H209" s="8"/>
      <c r="I209" s="8" t="s">
        <v>427</v>
      </c>
      <c r="J209" s="16">
        <v>12</v>
      </c>
      <c r="K209" s="18">
        <f>K208*J209</f>
        <v>1105.704</v>
      </c>
      <c r="L209" s="28"/>
      <c r="M209" s="28"/>
    </row>
    <row r="210" spans="2:13" ht="15.4" customHeight="1" x14ac:dyDescent="0.2">
      <c r="B210" s="3" t="s">
        <v>159</v>
      </c>
      <c r="C210" s="2" t="s">
        <v>85</v>
      </c>
      <c r="D210" s="121" t="s">
        <v>165</v>
      </c>
      <c r="E210" s="121"/>
      <c r="F210" s="121"/>
      <c r="G210" s="121"/>
      <c r="H210" s="121"/>
      <c r="I210" s="121"/>
      <c r="J210" s="121"/>
      <c r="K210" s="7">
        <f>SUM(K213:K213)</f>
        <v>33.299999999999997</v>
      </c>
      <c r="L210" s="8">
        <v>52.73</v>
      </c>
      <c r="M210" s="8">
        <f>ROUND(K210*L210,2)</f>
        <v>1755.91</v>
      </c>
    </row>
    <row r="211" spans="2:13" ht="21.2" customHeight="1" x14ac:dyDescent="0.2">
      <c r="B211" s="28"/>
      <c r="C211" s="28"/>
      <c r="D211" s="121" t="s">
        <v>166</v>
      </c>
      <c r="E211" s="121"/>
      <c r="F211" s="121"/>
      <c r="G211" s="121"/>
      <c r="H211" s="121"/>
      <c r="I211" s="121"/>
      <c r="J211" s="121"/>
      <c r="K211" s="121"/>
      <c r="L211" s="121"/>
      <c r="M211" s="121"/>
    </row>
    <row r="212" spans="2:13" ht="15" customHeight="1" x14ac:dyDescent="0.2">
      <c r="B212" s="28"/>
      <c r="C212" s="28"/>
      <c r="D212" s="28"/>
      <c r="E212" s="9"/>
      <c r="F212" s="11" t="s">
        <v>17</v>
      </c>
      <c r="G212" s="11" t="s">
        <v>18</v>
      </c>
      <c r="H212" s="11" t="s">
        <v>19</v>
      </c>
      <c r="I212" s="11" t="s">
        <v>20</v>
      </c>
      <c r="J212" s="11" t="s">
        <v>21</v>
      </c>
      <c r="K212" s="11" t="s">
        <v>22</v>
      </c>
      <c r="L212" s="28"/>
      <c r="M212" s="28"/>
    </row>
    <row r="213" spans="2:13" ht="15" customHeight="1" x14ac:dyDescent="0.2">
      <c r="B213" s="28"/>
      <c r="C213" s="28"/>
      <c r="D213" s="12"/>
      <c r="E213" s="13" t="s">
        <v>25</v>
      </c>
      <c r="F213" s="14">
        <v>33.299999999999997</v>
      </c>
      <c r="G213" s="15"/>
      <c r="H213" s="15"/>
      <c r="I213" s="15"/>
      <c r="J213" s="17">
        <f>ROUND(F213,3)</f>
        <v>33.299999999999997</v>
      </c>
      <c r="K213" s="19">
        <f>SUM(J213:J213)</f>
        <v>33.299999999999997</v>
      </c>
      <c r="L213" s="28"/>
      <c r="M213" s="28"/>
    </row>
    <row r="214" spans="2:13" ht="15.4" customHeight="1" x14ac:dyDescent="0.2">
      <c r="B214" s="3" t="s">
        <v>171</v>
      </c>
      <c r="C214" s="2" t="s">
        <v>85</v>
      </c>
      <c r="D214" s="121" t="s">
        <v>169</v>
      </c>
      <c r="E214" s="121"/>
      <c r="F214" s="121"/>
      <c r="G214" s="121"/>
      <c r="H214" s="121"/>
      <c r="I214" s="121"/>
      <c r="J214" s="121"/>
      <c r="K214" s="7">
        <f>SUM(K217:K218)</f>
        <v>16.09</v>
      </c>
      <c r="L214" s="8">
        <v>54.05</v>
      </c>
      <c r="M214" s="8">
        <f>ROUND(K214*L214,2)</f>
        <v>869.66</v>
      </c>
    </row>
    <row r="215" spans="2:13" ht="24" customHeight="1" x14ac:dyDescent="0.2">
      <c r="B215" s="28"/>
      <c r="C215" s="28"/>
      <c r="D215" s="121" t="s">
        <v>170</v>
      </c>
      <c r="E215" s="121"/>
      <c r="F215" s="121"/>
      <c r="G215" s="121"/>
      <c r="H215" s="121"/>
      <c r="I215" s="121"/>
      <c r="J215" s="121"/>
      <c r="K215" s="121"/>
      <c r="L215" s="121"/>
      <c r="M215" s="121"/>
    </row>
    <row r="216" spans="2:13" ht="15" customHeight="1" x14ac:dyDescent="0.2">
      <c r="B216" s="28"/>
      <c r="C216" s="28"/>
      <c r="D216" s="28"/>
      <c r="E216" s="9"/>
      <c r="F216" s="11" t="s">
        <v>17</v>
      </c>
      <c r="G216" s="11" t="s">
        <v>18</v>
      </c>
      <c r="H216" s="11" t="s">
        <v>19</v>
      </c>
      <c r="I216" s="11" t="s">
        <v>20</v>
      </c>
      <c r="J216" s="11" t="s">
        <v>21</v>
      </c>
      <c r="K216" s="11" t="s">
        <v>22</v>
      </c>
      <c r="L216" s="28"/>
      <c r="M216" s="28"/>
    </row>
    <row r="217" spans="2:13" ht="15" customHeight="1" x14ac:dyDescent="0.2">
      <c r="B217" s="28"/>
      <c r="C217" s="28"/>
      <c r="D217" s="12"/>
      <c r="E217" s="13"/>
      <c r="F217" s="14"/>
      <c r="G217" s="15">
        <v>13.9</v>
      </c>
      <c r="H217" s="15"/>
      <c r="I217" s="15"/>
      <c r="J217" s="17">
        <f>ROUND(G217,3)</f>
        <v>13.9</v>
      </c>
      <c r="K217" s="29"/>
      <c r="L217" s="28"/>
      <c r="M217" s="28"/>
    </row>
    <row r="218" spans="2:13" ht="15" customHeight="1" x14ac:dyDescent="0.2">
      <c r="B218" s="28"/>
      <c r="C218" s="28"/>
      <c r="D218" s="12"/>
      <c r="E218" s="2"/>
      <c r="F218" s="1"/>
      <c r="G218" s="8">
        <v>2.19</v>
      </c>
      <c r="H218" s="8"/>
      <c r="I218" s="8"/>
      <c r="J218" s="16">
        <f>ROUND(G218,3)</f>
        <v>2.19</v>
      </c>
      <c r="K218" s="18">
        <f>SUM(J217:J218)</f>
        <v>16.09</v>
      </c>
      <c r="L218" s="28"/>
      <c r="M218" s="28"/>
    </row>
    <row r="219" spans="2:13" ht="15.4" customHeight="1" x14ac:dyDescent="0.2">
      <c r="B219" s="3" t="s">
        <v>176</v>
      </c>
      <c r="C219" s="2" t="s">
        <v>14</v>
      </c>
      <c r="D219" s="121" t="s">
        <v>173</v>
      </c>
      <c r="E219" s="121"/>
      <c r="F219" s="121"/>
      <c r="G219" s="121"/>
      <c r="H219" s="121"/>
      <c r="I219" s="121"/>
      <c r="J219" s="121"/>
      <c r="K219" s="7">
        <f>SUM(K222:K227)</f>
        <v>6.9559999999999995</v>
      </c>
      <c r="L219" s="8">
        <v>114.88</v>
      </c>
      <c r="M219" s="8">
        <f>ROUND(K219*L219,2)</f>
        <v>799.11</v>
      </c>
    </row>
    <row r="220" spans="2:13" ht="24.75" customHeight="1" x14ac:dyDescent="0.2">
      <c r="B220" s="28"/>
      <c r="C220" s="28"/>
      <c r="D220" s="121" t="s">
        <v>174</v>
      </c>
      <c r="E220" s="121"/>
      <c r="F220" s="121"/>
      <c r="G220" s="121"/>
      <c r="H220" s="121"/>
      <c r="I220" s="121"/>
      <c r="J220" s="121"/>
      <c r="K220" s="121"/>
      <c r="L220" s="121"/>
      <c r="M220" s="121"/>
    </row>
    <row r="221" spans="2:13" ht="15" customHeight="1" x14ac:dyDescent="0.2">
      <c r="B221" s="28"/>
      <c r="C221" s="28"/>
      <c r="D221" s="28"/>
      <c r="E221" s="9"/>
      <c r="F221" s="11" t="s">
        <v>17</v>
      </c>
      <c r="G221" s="11" t="s">
        <v>18</v>
      </c>
      <c r="H221" s="11" t="s">
        <v>19</v>
      </c>
      <c r="I221" s="11" t="s">
        <v>20</v>
      </c>
      <c r="J221" s="11" t="s">
        <v>21</v>
      </c>
      <c r="K221" s="11" t="s">
        <v>22</v>
      </c>
      <c r="L221" s="28"/>
      <c r="M221" s="28"/>
    </row>
    <row r="222" spans="2:13" ht="21.2" customHeight="1" x14ac:dyDescent="0.2">
      <c r="B222" s="28"/>
      <c r="C222" s="28"/>
      <c r="D222" s="12"/>
      <c r="E222" s="13" t="s">
        <v>175</v>
      </c>
      <c r="F222" s="14"/>
      <c r="G222" s="15">
        <v>3.5</v>
      </c>
      <c r="H222" s="15">
        <v>0.6</v>
      </c>
      <c r="I222" s="15">
        <v>0.5</v>
      </c>
      <c r="J222" s="17">
        <f>ROUND(G222*H222*I222,3)</f>
        <v>1.05</v>
      </c>
      <c r="K222" s="29"/>
      <c r="L222" s="28"/>
      <c r="M222" s="28"/>
    </row>
    <row r="223" spans="2:13" ht="15" customHeight="1" x14ac:dyDescent="0.2">
      <c r="B223" s="28"/>
      <c r="C223" s="28"/>
      <c r="D223" s="12"/>
      <c r="E223" s="2" t="s">
        <v>150</v>
      </c>
      <c r="F223" s="1">
        <v>7.06</v>
      </c>
      <c r="G223" s="8"/>
      <c r="H223" s="8"/>
      <c r="I223" s="8">
        <v>0.2</v>
      </c>
      <c r="J223" s="16">
        <f>ROUND(F223*I223,3)</f>
        <v>1.4119999999999999</v>
      </c>
      <c r="K223" s="28"/>
      <c r="L223" s="28"/>
      <c r="M223" s="28"/>
    </row>
    <row r="224" spans="2:13" ht="15" customHeight="1" x14ac:dyDescent="0.2">
      <c r="B224" s="28"/>
      <c r="C224" s="28"/>
      <c r="D224" s="12"/>
      <c r="E224" s="2" t="s">
        <v>155</v>
      </c>
      <c r="F224" s="1">
        <v>2.2200000000000002</v>
      </c>
      <c r="G224" s="8"/>
      <c r="H224" s="8">
        <v>0.6</v>
      </c>
      <c r="I224" s="8"/>
      <c r="J224" s="16">
        <f>ROUND(F224*H224,3)</f>
        <v>1.3320000000000001</v>
      </c>
      <c r="K224" s="28"/>
      <c r="L224" s="28"/>
      <c r="M224" s="28"/>
    </row>
    <row r="225" spans="2:13" ht="15" customHeight="1" x14ac:dyDescent="0.2">
      <c r="B225" s="28"/>
      <c r="C225" s="28"/>
      <c r="D225" s="12"/>
      <c r="E225" s="2" t="s">
        <v>156</v>
      </c>
      <c r="F225" s="1">
        <v>1.2</v>
      </c>
      <c r="G225" s="8"/>
      <c r="H225" s="8">
        <v>0.3</v>
      </c>
      <c r="I225" s="8"/>
      <c r="J225" s="16">
        <f>ROUND(F225*H225,3)</f>
        <v>0.36</v>
      </c>
      <c r="K225" s="28"/>
      <c r="L225" s="28"/>
      <c r="M225" s="28"/>
    </row>
    <row r="226" spans="2:13" ht="15" customHeight="1" x14ac:dyDescent="0.2">
      <c r="B226" s="28"/>
      <c r="C226" s="28"/>
      <c r="D226" s="12"/>
      <c r="E226" s="2" t="s">
        <v>157</v>
      </c>
      <c r="F226" s="1"/>
      <c r="G226" s="8">
        <v>6</v>
      </c>
      <c r="H226" s="8">
        <v>1</v>
      </c>
      <c r="I226" s="8">
        <v>0.34</v>
      </c>
      <c r="J226" s="16">
        <f>ROUND(G226*H226*I226,3)</f>
        <v>2.04</v>
      </c>
      <c r="K226" s="28"/>
      <c r="L226" s="28"/>
      <c r="M226" s="28"/>
    </row>
    <row r="227" spans="2:13" ht="15" customHeight="1" x14ac:dyDescent="0.2">
      <c r="B227" s="28"/>
      <c r="C227" s="28"/>
      <c r="D227" s="12"/>
      <c r="E227" s="2" t="s">
        <v>158</v>
      </c>
      <c r="F227" s="1">
        <v>1.27</v>
      </c>
      <c r="G227" s="8"/>
      <c r="H227" s="8">
        <v>0.6</v>
      </c>
      <c r="I227" s="8"/>
      <c r="J227" s="16">
        <f>ROUND(F227*H227,3)</f>
        <v>0.76200000000000001</v>
      </c>
      <c r="K227" s="18">
        <f>SUM(J222:J227)</f>
        <v>6.9559999999999995</v>
      </c>
      <c r="L227" s="28"/>
      <c r="M227" s="28"/>
    </row>
    <row r="228" spans="2:13" ht="15.4" customHeight="1" x14ac:dyDescent="0.2">
      <c r="B228" s="3" t="s">
        <v>167</v>
      </c>
      <c r="C228" s="2" t="s">
        <v>85</v>
      </c>
      <c r="D228" s="121" t="s">
        <v>178</v>
      </c>
      <c r="E228" s="121"/>
      <c r="F228" s="121"/>
      <c r="G228" s="121"/>
      <c r="H228" s="121"/>
      <c r="I228" s="121"/>
      <c r="J228" s="121"/>
      <c r="K228" s="7">
        <f>SUM(K231:K231)</f>
        <v>9</v>
      </c>
      <c r="L228" s="8">
        <v>89.21</v>
      </c>
      <c r="M228" s="8">
        <f>ROUND(K228*L228,2)</f>
        <v>802.89</v>
      </c>
    </row>
    <row r="229" spans="2:13" ht="35.25" customHeight="1" x14ac:dyDescent="0.2">
      <c r="B229" s="28"/>
      <c r="C229" s="28"/>
      <c r="D229" s="121" t="s">
        <v>179</v>
      </c>
      <c r="E229" s="121"/>
      <c r="F229" s="121"/>
      <c r="G229" s="121"/>
      <c r="H229" s="121"/>
      <c r="I229" s="121"/>
      <c r="J229" s="121"/>
      <c r="K229" s="121"/>
      <c r="L229" s="121"/>
      <c r="M229" s="121"/>
    </row>
    <row r="230" spans="2:13" ht="15" customHeight="1" x14ac:dyDescent="0.2">
      <c r="B230" s="28"/>
      <c r="C230" s="28"/>
      <c r="D230" s="28"/>
      <c r="E230" s="9"/>
      <c r="F230" s="11" t="s">
        <v>17</v>
      </c>
      <c r="G230" s="11" t="s">
        <v>18</v>
      </c>
      <c r="H230" s="11" t="s">
        <v>19</v>
      </c>
      <c r="I230" s="11" t="s">
        <v>20</v>
      </c>
      <c r="J230" s="11" t="s">
        <v>21</v>
      </c>
      <c r="K230" s="11" t="s">
        <v>22</v>
      </c>
      <c r="L230" s="28"/>
      <c r="M230" s="28"/>
    </row>
    <row r="231" spans="2:13" ht="15" customHeight="1" x14ac:dyDescent="0.2">
      <c r="B231" s="28"/>
      <c r="C231" s="28"/>
      <c r="D231" s="12"/>
      <c r="E231" s="13"/>
      <c r="F231" s="14"/>
      <c r="G231" s="15">
        <v>9</v>
      </c>
      <c r="H231" s="15"/>
      <c r="I231" s="15"/>
      <c r="J231" s="17">
        <f>ROUND(G231,3)</f>
        <v>9</v>
      </c>
      <c r="K231" s="19">
        <f>SUM(J231:J231)</f>
        <v>9</v>
      </c>
      <c r="L231" s="28"/>
      <c r="M231" s="28"/>
    </row>
    <row r="232" spans="2:13" ht="15.4" customHeight="1" x14ac:dyDescent="0.2">
      <c r="B232" s="3" t="s">
        <v>180</v>
      </c>
      <c r="C232" s="2" t="s">
        <v>85</v>
      </c>
      <c r="D232" s="121" t="s">
        <v>182</v>
      </c>
      <c r="E232" s="121"/>
      <c r="F232" s="121"/>
      <c r="G232" s="121"/>
      <c r="H232" s="121"/>
      <c r="I232" s="121"/>
      <c r="J232" s="121"/>
      <c r="K232" s="7">
        <f>SUM(K235:K235)</f>
        <v>5.5</v>
      </c>
      <c r="L232" s="8">
        <v>31.46</v>
      </c>
      <c r="M232" s="8">
        <f>ROUND(K232*L232,2)</f>
        <v>173.03</v>
      </c>
    </row>
    <row r="233" spans="2:13" ht="12" customHeight="1" x14ac:dyDescent="0.2">
      <c r="B233" s="28"/>
      <c r="C233" s="28"/>
      <c r="D233" s="121" t="s">
        <v>183</v>
      </c>
      <c r="E233" s="121"/>
      <c r="F233" s="121"/>
      <c r="G233" s="121"/>
      <c r="H233" s="121"/>
      <c r="I233" s="121"/>
      <c r="J233" s="121"/>
      <c r="K233" s="121"/>
      <c r="L233" s="121"/>
      <c r="M233" s="121"/>
    </row>
    <row r="234" spans="2:13" ht="15" customHeight="1" x14ac:dyDescent="0.2">
      <c r="B234" s="28"/>
      <c r="C234" s="28"/>
      <c r="D234" s="28"/>
      <c r="E234" s="9"/>
      <c r="F234" s="11" t="s">
        <v>17</v>
      </c>
      <c r="G234" s="11" t="s">
        <v>18</v>
      </c>
      <c r="H234" s="11" t="s">
        <v>19</v>
      </c>
      <c r="I234" s="11" t="s">
        <v>20</v>
      </c>
      <c r="J234" s="11" t="s">
        <v>21</v>
      </c>
      <c r="K234" s="11" t="s">
        <v>22</v>
      </c>
      <c r="L234" s="28"/>
      <c r="M234" s="28"/>
    </row>
    <row r="235" spans="2:13" ht="15" customHeight="1" x14ac:dyDescent="0.2">
      <c r="B235" s="28"/>
      <c r="C235" s="28"/>
      <c r="D235" s="12"/>
      <c r="E235" s="13"/>
      <c r="F235" s="14"/>
      <c r="G235" s="15">
        <v>5.5</v>
      </c>
      <c r="H235" s="15"/>
      <c r="I235" s="15"/>
      <c r="J235" s="17">
        <f>ROUND(G235,3)</f>
        <v>5.5</v>
      </c>
      <c r="K235" s="19">
        <f>SUM(J235:J235)</f>
        <v>5.5</v>
      </c>
      <c r="L235" s="28"/>
      <c r="M235" s="28"/>
    </row>
    <row r="236" spans="2:13" ht="15.4" customHeight="1" x14ac:dyDescent="0.2">
      <c r="B236" s="3" t="s">
        <v>184</v>
      </c>
      <c r="C236" s="2" t="s">
        <v>85</v>
      </c>
      <c r="D236" s="121" t="s">
        <v>186</v>
      </c>
      <c r="E236" s="121"/>
      <c r="F236" s="121"/>
      <c r="G236" s="121"/>
      <c r="H236" s="121"/>
      <c r="I236" s="121"/>
      <c r="J236" s="121"/>
      <c r="K236" s="7">
        <f>SUM(K239:K251)</f>
        <v>153.5</v>
      </c>
      <c r="L236" s="8">
        <v>3.18</v>
      </c>
      <c r="M236" s="8">
        <f>ROUND(K236*L236,2)</f>
        <v>488.13</v>
      </c>
    </row>
    <row r="237" spans="2:13" ht="24" customHeight="1" x14ac:dyDescent="0.2">
      <c r="B237" s="28"/>
      <c r="C237" s="28"/>
      <c r="D237" s="121" t="s">
        <v>187</v>
      </c>
      <c r="E237" s="121"/>
      <c r="F237" s="121"/>
      <c r="G237" s="121"/>
      <c r="H237" s="121"/>
      <c r="I237" s="121"/>
      <c r="J237" s="121"/>
      <c r="K237" s="121"/>
      <c r="L237" s="121"/>
      <c r="M237" s="121"/>
    </row>
    <row r="238" spans="2:13" ht="15" customHeight="1" x14ac:dyDescent="0.2">
      <c r="B238" s="28"/>
      <c r="C238" s="28"/>
      <c r="D238" s="28"/>
      <c r="E238" s="9"/>
      <c r="F238" s="11" t="s">
        <v>17</v>
      </c>
      <c r="G238" s="11" t="s">
        <v>18</v>
      </c>
      <c r="H238" s="11" t="s">
        <v>19</v>
      </c>
      <c r="I238" s="11" t="s">
        <v>20</v>
      </c>
      <c r="J238" s="11" t="s">
        <v>21</v>
      </c>
      <c r="K238" s="11" t="s">
        <v>22</v>
      </c>
      <c r="L238" s="28"/>
      <c r="M238" s="28"/>
    </row>
    <row r="239" spans="2:13" ht="15" customHeight="1" x14ac:dyDescent="0.2">
      <c r="B239" s="28"/>
      <c r="C239" s="28"/>
      <c r="D239" s="12"/>
      <c r="E239" s="13" t="s">
        <v>25</v>
      </c>
      <c r="F239" s="14">
        <v>26.2</v>
      </c>
      <c r="G239" s="15"/>
      <c r="H239" s="15"/>
      <c r="I239" s="15"/>
      <c r="J239" s="17">
        <f t="shared" ref="J239:J251" si="5">ROUND(F239,3)</f>
        <v>26.2</v>
      </c>
      <c r="K239" s="29"/>
      <c r="L239" s="28"/>
      <c r="M239" s="28"/>
    </row>
    <row r="240" spans="2:13" ht="15" customHeight="1" x14ac:dyDescent="0.2">
      <c r="B240" s="28"/>
      <c r="C240" s="28"/>
      <c r="D240" s="12"/>
      <c r="E240" s="2"/>
      <c r="F240" s="1">
        <v>11.5</v>
      </c>
      <c r="G240" s="8"/>
      <c r="H240" s="8"/>
      <c r="I240" s="8"/>
      <c r="J240" s="16">
        <f t="shared" si="5"/>
        <v>11.5</v>
      </c>
      <c r="K240" s="28"/>
      <c r="L240" s="28"/>
      <c r="M240" s="28"/>
    </row>
    <row r="241" spans="2:13" ht="15" customHeight="1" x14ac:dyDescent="0.2">
      <c r="B241" s="28"/>
      <c r="C241" s="28"/>
      <c r="D241" s="12"/>
      <c r="E241" s="2" t="s">
        <v>188</v>
      </c>
      <c r="F241" s="1">
        <v>16.100000000000001</v>
      </c>
      <c r="G241" s="8"/>
      <c r="H241" s="8"/>
      <c r="I241" s="8"/>
      <c r="J241" s="16">
        <f t="shared" si="5"/>
        <v>16.100000000000001</v>
      </c>
      <c r="K241" s="28"/>
      <c r="L241" s="28"/>
      <c r="M241" s="28"/>
    </row>
    <row r="242" spans="2:13" ht="15" customHeight="1" x14ac:dyDescent="0.2">
      <c r="B242" s="28"/>
      <c r="C242" s="28"/>
      <c r="D242" s="12"/>
      <c r="E242" s="2" t="s">
        <v>148</v>
      </c>
      <c r="F242" s="1">
        <v>7.7</v>
      </c>
      <c r="G242" s="8"/>
      <c r="H242" s="8"/>
      <c r="I242" s="8"/>
      <c r="J242" s="16">
        <f t="shared" si="5"/>
        <v>7.7</v>
      </c>
      <c r="K242" s="28"/>
      <c r="L242" s="28"/>
      <c r="M242" s="28"/>
    </row>
    <row r="243" spans="2:13" ht="15" customHeight="1" x14ac:dyDescent="0.2">
      <c r="B243" s="28"/>
      <c r="C243" s="28"/>
      <c r="D243" s="12"/>
      <c r="E243" s="2" t="s">
        <v>146</v>
      </c>
      <c r="F243" s="1">
        <v>10.199999999999999</v>
      </c>
      <c r="G243" s="8"/>
      <c r="H243" s="8"/>
      <c r="I243" s="8"/>
      <c r="J243" s="16">
        <f t="shared" si="5"/>
        <v>10.199999999999999</v>
      </c>
      <c r="K243" s="28"/>
      <c r="L243" s="28"/>
      <c r="M243" s="28"/>
    </row>
    <row r="244" spans="2:13" ht="15" customHeight="1" x14ac:dyDescent="0.2">
      <c r="B244" s="28"/>
      <c r="C244" s="28"/>
      <c r="D244" s="12"/>
      <c r="E244" s="2" t="s">
        <v>150</v>
      </c>
      <c r="F244" s="1">
        <v>9.4</v>
      </c>
      <c r="G244" s="8"/>
      <c r="H244" s="8"/>
      <c r="I244" s="8"/>
      <c r="J244" s="16">
        <f t="shared" si="5"/>
        <v>9.4</v>
      </c>
      <c r="K244" s="28"/>
      <c r="L244" s="28"/>
      <c r="M244" s="28"/>
    </row>
    <row r="245" spans="2:13" ht="15" customHeight="1" x14ac:dyDescent="0.2">
      <c r="B245" s="28"/>
      <c r="C245" s="28"/>
      <c r="D245" s="12"/>
      <c r="E245" s="2" t="s">
        <v>189</v>
      </c>
      <c r="F245" s="1">
        <v>9.5</v>
      </c>
      <c r="G245" s="8"/>
      <c r="H245" s="8"/>
      <c r="I245" s="8"/>
      <c r="J245" s="16">
        <f t="shared" si="5"/>
        <v>9.5</v>
      </c>
      <c r="K245" s="28"/>
      <c r="L245" s="28"/>
      <c r="M245" s="28"/>
    </row>
    <row r="246" spans="2:13" ht="21.2" customHeight="1" x14ac:dyDescent="0.2">
      <c r="B246" s="28"/>
      <c r="C246" s="28"/>
      <c r="D246" s="12"/>
      <c r="E246" s="2" t="s">
        <v>190</v>
      </c>
      <c r="F246" s="1">
        <v>15.35</v>
      </c>
      <c r="G246" s="8"/>
      <c r="H246" s="8"/>
      <c r="I246" s="8"/>
      <c r="J246" s="16">
        <f t="shared" si="5"/>
        <v>15.35</v>
      </c>
      <c r="K246" s="28"/>
      <c r="L246" s="28"/>
      <c r="M246" s="28"/>
    </row>
    <row r="247" spans="2:13" ht="15" customHeight="1" x14ac:dyDescent="0.2">
      <c r="B247" s="28"/>
      <c r="C247" s="28"/>
      <c r="D247" s="12"/>
      <c r="E247" s="2"/>
      <c r="F247" s="1">
        <v>16.850000000000001</v>
      </c>
      <c r="G247" s="8"/>
      <c r="H247" s="8"/>
      <c r="I247" s="8"/>
      <c r="J247" s="16">
        <f t="shared" si="5"/>
        <v>16.850000000000001</v>
      </c>
      <c r="K247" s="28"/>
      <c r="L247" s="28"/>
      <c r="M247" s="28"/>
    </row>
    <row r="248" spans="2:13" ht="21.2" customHeight="1" x14ac:dyDescent="0.2">
      <c r="B248" s="28"/>
      <c r="C248" s="28"/>
      <c r="D248" s="12"/>
      <c r="E248" s="2" t="s">
        <v>191</v>
      </c>
      <c r="F248" s="1">
        <v>8.8000000000000007</v>
      </c>
      <c r="G248" s="8"/>
      <c r="H248" s="8"/>
      <c r="I248" s="8"/>
      <c r="J248" s="16">
        <f t="shared" si="5"/>
        <v>8.8000000000000007</v>
      </c>
      <c r="K248" s="28"/>
      <c r="L248" s="28"/>
      <c r="M248" s="28"/>
    </row>
    <row r="249" spans="2:13" ht="15" customHeight="1" x14ac:dyDescent="0.2">
      <c r="B249" s="28"/>
      <c r="C249" s="28"/>
      <c r="D249" s="12"/>
      <c r="E249" s="2"/>
      <c r="F249" s="1">
        <v>7.5</v>
      </c>
      <c r="G249" s="8"/>
      <c r="H249" s="8"/>
      <c r="I249" s="8"/>
      <c r="J249" s="16">
        <f t="shared" si="5"/>
        <v>7.5</v>
      </c>
      <c r="K249" s="28"/>
      <c r="L249" s="28"/>
      <c r="M249" s="28"/>
    </row>
    <row r="250" spans="2:13" ht="15" customHeight="1" x14ac:dyDescent="0.2">
      <c r="B250" s="28"/>
      <c r="C250" s="28"/>
      <c r="D250" s="12"/>
      <c r="E250" s="2"/>
      <c r="F250" s="1">
        <v>7.7</v>
      </c>
      <c r="G250" s="8"/>
      <c r="H250" s="8"/>
      <c r="I250" s="8"/>
      <c r="J250" s="16">
        <f t="shared" si="5"/>
        <v>7.7</v>
      </c>
      <c r="K250" s="28"/>
      <c r="L250" s="28"/>
      <c r="M250" s="28"/>
    </row>
    <row r="251" spans="2:13" ht="15" customHeight="1" x14ac:dyDescent="0.2">
      <c r="B251" s="28"/>
      <c r="C251" s="28"/>
      <c r="D251" s="12"/>
      <c r="E251" s="2"/>
      <c r="F251" s="1">
        <v>6.7</v>
      </c>
      <c r="G251" s="8"/>
      <c r="H251" s="8"/>
      <c r="I251" s="8"/>
      <c r="J251" s="16">
        <f t="shared" si="5"/>
        <v>6.7</v>
      </c>
      <c r="K251" s="18">
        <f>SUM(J239:J251)</f>
        <v>153.5</v>
      </c>
      <c r="L251" s="28"/>
      <c r="M251" s="28"/>
    </row>
    <row r="252" spans="2:13" ht="15.4" customHeight="1" x14ac:dyDescent="0.2">
      <c r="B252" s="3" t="s">
        <v>192</v>
      </c>
      <c r="C252" s="2" t="s">
        <v>85</v>
      </c>
      <c r="D252" s="121" t="s">
        <v>194</v>
      </c>
      <c r="E252" s="121"/>
      <c r="F252" s="121"/>
      <c r="G252" s="121"/>
      <c r="H252" s="121"/>
      <c r="I252" s="121"/>
      <c r="J252" s="121"/>
      <c r="K252" s="7">
        <f>SUM(K255:K259)</f>
        <v>161.80000000000001</v>
      </c>
      <c r="L252" s="8">
        <v>3.06</v>
      </c>
      <c r="M252" s="8">
        <f>ROUND(K252*L252,2)</f>
        <v>495.11</v>
      </c>
    </row>
    <row r="253" spans="2:13" ht="24.75" customHeight="1" x14ac:dyDescent="0.2">
      <c r="B253" s="28"/>
      <c r="C253" s="28"/>
      <c r="D253" s="121" t="s">
        <v>195</v>
      </c>
      <c r="E253" s="121"/>
      <c r="F253" s="121"/>
      <c r="G253" s="121"/>
      <c r="H253" s="121"/>
      <c r="I253" s="121"/>
      <c r="J253" s="121"/>
      <c r="K253" s="121"/>
      <c r="L253" s="121"/>
      <c r="M253" s="121"/>
    </row>
    <row r="254" spans="2:13" ht="15" customHeight="1" x14ac:dyDescent="0.2">
      <c r="B254" s="28"/>
      <c r="C254" s="28"/>
      <c r="D254" s="28"/>
      <c r="E254" s="9"/>
      <c r="F254" s="11" t="s">
        <v>17</v>
      </c>
      <c r="G254" s="11" t="s">
        <v>18</v>
      </c>
      <c r="H254" s="11" t="s">
        <v>19</v>
      </c>
      <c r="I254" s="11" t="s">
        <v>20</v>
      </c>
      <c r="J254" s="11" t="s">
        <v>21</v>
      </c>
      <c r="K254" s="11" t="s">
        <v>22</v>
      </c>
      <c r="L254" s="28"/>
      <c r="M254" s="28"/>
    </row>
    <row r="255" spans="2:13" ht="15" customHeight="1" x14ac:dyDescent="0.2">
      <c r="B255" s="28"/>
      <c r="C255" s="28"/>
      <c r="D255" s="12"/>
      <c r="E255" s="13"/>
      <c r="F255" s="14"/>
      <c r="G255" s="15">
        <v>8</v>
      </c>
      <c r="H255" s="15"/>
      <c r="I255" s="15"/>
      <c r="J255" s="17">
        <f>ROUND(G255,3)</f>
        <v>8</v>
      </c>
      <c r="K255" s="29"/>
      <c r="L255" s="28"/>
      <c r="M255" s="28"/>
    </row>
    <row r="256" spans="2:13" ht="15" customHeight="1" x14ac:dyDescent="0.2">
      <c r="B256" s="28"/>
      <c r="C256" s="28"/>
      <c r="D256" s="12"/>
      <c r="E256" s="2"/>
      <c r="F256" s="1"/>
      <c r="G256" s="8">
        <v>100</v>
      </c>
      <c r="H256" s="8"/>
      <c r="I256" s="8"/>
      <c r="J256" s="16">
        <f>ROUND(G256,3)</f>
        <v>100</v>
      </c>
      <c r="K256" s="28"/>
      <c r="L256" s="28"/>
      <c r="M256" s="28"/>
    </row>
    <row r="257" spans="2:13" ht="15" customHeight="1" x14ac:dyDescent="0.2">
      <c r="B257" s="28"/>
      <c r="C257" s="28"/>
      <c r="D257" s="12"/>
      <c r="E257" s="2"/>
      <c r="F257" s="1">
        <v>2</v>
      </c>
      <c r="G257" s="8">
        <v>1.1000000000000001</v>
      </c>
      <c r="H257" s="8"/>
      <c r="I257" s="8"/>
      <c r="J257" s="16">
        <f>ROUND(F257*G257,3)</f>
        <v>2.2000000000000002</v>
      </c>
      <c r="K257" s="28"/>
      <c r="L257" s="28"/>
      <c r="M257" s="28"/>
    </row>
    <row r="258" spans="2:13" ht="15" customHeight="1" x14ac:dyDescent="0.2">
      <c r="B258" s="28"/>
      <c r="C258" s="28"/>
      <c r="D258" s="12"/>
      <c r="E258" s="2"/>
      <c r="F258" s="1"/>
      <c r="G258" s="8">
        <v>41.6</v>
      </c>
      <c r="H258" s="8"/>
      <c r="I258" s="8"/>
      <c r="J258" s="16">
        <f>ROUND(G258,3)</f>
        <v>41.6</v>
      </c>
      <c r="K258" s="28"/>
      <c r="L258" s="28"/>
      <c r="M258" s="28"/>
    </row>
    <row r="259" spans="2:13" ht="15" customHeight="1" x14ac:dyDescent="0.2">
      <c r="B259" s="28"/>
      <c r="C259" s="28"/>
      <c r="D259" s="12"/>
      <c r="E259" s="2"/>
      <c r="F259" s="1"/>
      <c r="G259" s="8">
        <v>10</v>
      </c>
      <c r="H259" s="8"/>
      <c r="I259" s="8"/>
      <c r="J259" s="16">
        <f>ROUND(G259,3)</f>
        <v>10</v>
      </c>
      <c r="K259" s="18">
        <f>SUM(J255:J259)</f>
        <v>161.80000000000001</v>
      </c>
      <c r="L259" s="28"/>
      <c r="M259" s="28"/>
    </row>
    <row r="260" spans="2:13" ht="15.4" customHeight="1" x14ac:dyDescent="0.2">
      <c r="B260" s="3" t="s">
        <v>196</v>
      </c>
      <c r="C260" s="2" t="s">
        <v>126</v>
      </c>
      <c r="D260" s="121" t="s">
        <v>198</v>
      </c>
      <c r="E260" s="121"/>
      <c r="F260" s="121"/>
      <c r="G260" s="121"/>
      <c r="H260" s="121"/>
      <c r="I260" s="121"/>
      <c r="J260" s="121"/>
      <c r="K260" s="7">
        <f>SUM(K263:K264)</f>
        <v>36.799999999999997</v>
      </c>
      <c r="L260" s="8">
        <v>26.32</v>
      </c>
      <c r="M260" s="8">
        <f>ROUND(K260*L260,2)</f>
        <v>968.58</v>
      </c>
    </row>
    <row r="261" spans="2:13" ht="55.5" customHeight="1" x14ac:dyDescent="0.2">
      <c r="B261" s="28"/>
      <c r="C261" s="28"/>
      <c r="D261" s="121" t="s">
        <v>199</v>
      </c>
      <c r="E261" s="121"/>
      <c r="F261" s="121"/>
      <c r="G261" s="121"/>
      <c r="H261" s="121"/>
      <c r="I261" s="121"/>
      <c r="J261" s="121"/>
      <c r="K261" s="121"/>
      <c r="L261" s="121"/>
      <c r="M261" s="121"/>
    </row>
    <row r="262" spans="2:13" ht="15" customHeight="1" x14ac:dyDescent="0.2">
      <c r="B262" s="28"/>
      <c r="C262" s="28"/>
      <c r="D262" s="28"/>
      <c r="E262" s="9"/>
      <c r="F262" s="11" t="s">
        <v>17</v>
      </c>
      <c r="G262" s="11" t="s">
        <v>18</v>
      </c>
      <c r="H262" s="11" t="s">
        <v>19</v>
      </c>
      <c r="I262" s="11" t="s">
        <v>20</v>
      </c>
      <c r="J262" s="11" t="s">
        <v>21</v>
      </c>
      <c r="K262" s="11" t="s">
        <v>22</v>
      </c>
      <c r="L262" s="28"/>
      <c r="M262" s="28"/>
    </row>
    <row r="263" spans="2:13" ht="15" customHeight="1" x14ac:dyDescent="0.2">
      <c r="B263" s="28"/>
      <c r="C263" s="28"/>
      <c r="D263" s="12"/>
      <c r="E263" s="13" t="s">
        <v>200</v>
      </c>
      <c r="F263" s="14">
        <v>1</v>
      </c>
      <c r="G263" s="15">
        <v>3</v>
      </c>
      <c r="H263" s="15">
        <v>1.6</v>
      </c>
      <c r="I263" s="15"/>
      <c r="J263" s="17">
        <f>ROUND(F263*G263*H263,3)</f>
        <v>4.8</v>
      </c>
      <c r="K263" s="29"/>
      <c r="L263" s="28"/>
      <c r="M263" s="28"/>
    </row>
    <row r="264" spans="2:13" ht="15" customHeight="1" x14ac:dyDescent="0.2">
      <c r="B264" s="28"/>
      <c r="C264" s="28"/>
      <c r="D264" s="12"/>
      <c r="E264" s="2" t="s">
        <v>201</v>
      </c>
      <c r="F264" s="1">
        <v>5</v>
      </c>
      <c r="G264" s="8">
        <v>4</v>
      </c>
      <c r="H264" s="8">
        <v>1.6</v>
      </c>
      <c r="I264" s="8"/>
      <c r="J264" s="16">
        <f>ROUND(F264*G264*H264,3)</f>
        <v>32</v>
      </c>
      <c r="K264" s="18">
        <f>SUM(J263:J264)</f>
        <v>36.799999999999997</v>
      </c>
      <c r="L264" s="28"/>
      <c r="M264" s="28"/>
    </row>
    <row r="265" spans="2:13" ht="15.4" customHeight="1" x14ac:dyDescent="0.2">
      <c r="B265" s="21"/>
      <c r="C265" s="21"/>
      <c r="D265" s="113" t="s">
        <v>108</v>
      </c>
      <c r="E265" s="113"/>
      <c r="F265" s="74"/>
      <c r="G265" s="74"/>
      <c r="H265" s="74"/>
      <c r="I265" s="74"/>
      <c r="J265" s="74"/>
      <c r="K265" s="74"/>
      <c r="L265" s="75"/>
      <c r="M265" s="75">
        <f>M141+M143+M147+M149+M151+M161+M192+M210+M214+M219+M228+M232+M236+M252+M260</f>
        <v>78364.660000000018</v>
      </c>
    </row>
    <row r="266" spans="2:13" ht="15.4" customHeight="1" x14ac:dyDescent="0.2">
      <c r="B266" s="76" t="s">
        <v>203</v>
      </c>
      <c r="C266" s="77"/>
      <c r="D266" s="123" t="s">
        <v>204</v>
      </c>
      <c r="E266" s="123"/>
      <c r="F266" s="123"/>
      <c r="G266" s="123"/>
      <c r="H266" s="123"/>
      <c r="I266" s="123"/>
      <c r="J266" s="123"/>
      <c r="K266" s="77"/>
      <c r="L266" s="78"/>
      <c r="M266" s="78"/>
    </row>
    <row r="267" spans="2:13" ht="15.4" customHeight="1" x14ac:dyDescent="0.2">
      <c r="B267" s="3" t="s">
        <v>205</v>
      </c>
      <c r="C267" s="2" t="s">
        <v>85</v>
      </c>
      <c r="D267" s="121" t="s">
        <v>207</v>
      </c>
      <c r="E267" s="121"/>
      <c r="F267" s="121"/>
      <c r="G267" s="121"/>
      <c r="H267" s="121"/>
      <c r="I267" s="121"/>
      <c r="J267" s="121"/>
      <c r="K267" s="7">
        <f>SUM(K270:K272)</f>
        <v>48.68</v>
      </c>
      <c r="L267" s="8">
        <v>74.27</v>
      </c>
      <c r="M267" s="8">
        <f>ROUND(K267*L267,2)</f>
        <v>3615.46</v>
      </c>
    </row>
    <row r="268" spans="2:13" ht="44.25" customHeight="1" x14ac:dyDescent="0.2">
      <c r="B268" s="28"/>
      <c r="C268" s="28"/>
      <c r="D268" s="121" t="s">
        <v>208</v>
      </c>
      <c r="E268" s="121"/>
      <c r="F268" s="121"/>
      <c r="G268" s="121"/>
      <c r="H268" s="121"/>
      <c r="I268" s="121"/>
      <c r="J268" s="121"/>
      <c r="K268" s="121"/>
      <c r="L268" s="121"/>
      <c r="M268" s="121"/>
    </row>
    <row r="269" spans="2:13" ht="15" customHeight="1" x14ac:dyDescent="0.2">
      <c r="B269" s="28"/>
      <c r="C269" s="28"/>
      <c r="D269" s="28"/>
      <c r="E269" s="9"/>
      <c r="F269" s="11" t="s">
        <v>17</v>
      </c>
      <c r="G269" s="11" t="s">
        <v>18</v>
      </c>
      <c r="H269" s="11" t="s">
        <v>19</v>
      </c>
      <c r="I269" s="11" t="s">
        <v>20</v>
      </c>
      <c r="J269" s="11" t="s">
        <v>21</v>
      </c>
      <c r="K269" s="11" t="s">
        <v>22</v>
      </c>
      <c r="L269" s="28"/>
      <c r="M269" s="28"/>
    </row>
    <row r="270" spans="2:13" ht="15" customHeight="1" x14ac:dyDescent="0.2">
      <c r="B270" s="28"/>
      <c r="C270" s="28"/>
      <c r="D270" s="12"/>
      <c r="E270" s="13" t="s">
        <v>25</v>
      </c>
      <c r="F270" s="14"/>
      <c r="G270" s="15">
        <v>33.299999999999997</v>
      </c>
      <c r="H270" s="15"/>
      <c r="I270" s="15"/>
      <c r="J270" s="17">
        <f>ROUND(G270,3)</f>
        <v>33.299999999999997</v>
      </c>
      <c r="K270" s="29"/>
      <c r="L270" s="28"/>
      <c r="M270" s="28"/>
    </row>
    <row r="271" spans="2:13" ht="15" customHeight="1" x14ac:dyDescent="0.2">
      <c r="B271" s="28"/>
      <c r="C271" s="28"/>
      <c r="D271" s="12"/>
      <c r="E271" s="2" t="s">
        <v>146</v>
      </c>
      <c r="F271" s="1">
        <v>1.08</v>
      </c>
      <c r="G271" s="8">
        <v>11</v>
      </c>
      <c r="H271" s="8"/>
      <c r="I271" s="8"/>
      <c r="J271" s="16">
        <f>ROUND(F271*G271,3)</f>
        <v>11.88</v>
      </c>
      <c r="K271" s="28"/>
      <c r="L271" s="28"/>
      <c r="M271" s="28"/>
    </row>
    <row r="272" spans="2:13" ht="21.2" customHeight="1" x14ac:dyDescent="0.2">
      <c r="B272" s="28"/>
      <c r="C272" s="28"/>
      <c r="D272" s="12"/>
      <c r="E272" s="2" t="s">
        <v>209</v>
      </c>
      <c r="F272" s="1"/>
      <c r="G272" s="8">
        <v>3.5</v>
      </c>
      <c r="H272" s="8"/>
      <c r="I272" s="8"/>
      <c r="J272" s="16">
        <f>ROUND(G272,3)</f>
        <v>3.5</v>
      </c>
      <c r="K272" s="18">
        <f>SUM(J270:J272)</f>
        <v>48.68</v>
      </c>
      <c r="L272" s="28"/>
      <c r="M272" s="28"/>
    </row>
    <row r="273" spans="2:13" ht="27" customHeight="1" x14ac:dyDescent="0.2">
      <c r="B273" s="3" t="s">
        <v>210</v>
      </c>
      <c r="C273" s="2" t="s">
        <v>85</v>
      </c>
      <c r="D273" s="121" t="s">
        <v>212</v>
      </c>
      <c r="E273" s="121"/>
      <c r="F273" s="121"/>
      <c r="G273" s="121"/>
      <c r="H273" s="121"/>
      <c r="I273" s="121"/>
      <c r="J273" s="121"/>
      <c r="K273" s="7">
        <f>SUM(K276:K281)</f>
        <v>27.4</v>
      </c>
      <c r="L273" s="8">
        <v>39.96</v>
      </c>
      <c r="M273" s="8">
        <f>ROUND(K273*L273,2)</f>
        <v>1094.9000000000001</v>
      </c>
    </row>
    <row r="274" spans="2:13" ht="45" customHeight="1" x14ac:dyDescent="0.2">
      <c r="B274" s="28"/>
      <c r="C274" s="28"/>
      <c r="D274" s="121" t="s">
        <v>213</v>
      </c>
      <c r="E274" s="121"/>
      <c r="F274" s="121"/>
      <c r="G274" s="121"/>
      <c r="H274" s="121"/>
      <c r="I274" s="121"/>
      <c r="J274" s="121"/>
      <c r="K274" s="121"/>
      <c r="L274" s="121"/>
      <c r="M274" s="121"/>
    </row>
    <row r="275" spans="2:13" ht="15" customHeight="1" x14ac:dyDescent="0.2">
      <c r="B275" s="28"/>
      <c r="C275" s="28"/>
      <c r="D275" s="28"/>
      <c r="E275" s="9"/>
      <c r="F275" s="11" t="s">
        <v>17</v>
      </c>
      <c r="G275" s="11" t="s">
        <v>18</v>
      </c>
      <c r="H275" s="11" t="s">
        <v>19</v>
      </c>
      <c r="I275" s="11" t="s">
        <v>20</v>
      </c>
      <c r="J275" s="11" t="s">
        <v>21</v>
      </c>
      <c r="K275" s="11" t="s">
        <v>22</v>
      </c>
      <c r="L275" s="28"/>
      <c r="M275" s="28"/>
    </row>
    <row r="276" spans="2:13" ht="20.25" customHeight="1" x14ac:dyDescent="0.2">
      <c r="B276" s="28"/>
      <c r="C276" s="28"/>
      <c r="D276" s="12"/>
      <c r="E276" s="13" t="s">
        <v>214</v>
      </c>
      <c r="F276" s="14"/>
      <c r="G276" s="15">
        <v>16.899999999999999</v>
      </c>
      <c r="H276" s="15"/>
      <c r="I276" s="15"/>
      <c r="J276" s="17">
        <f>ROUND(G276,3)</f>
        <v>16.899999999999999</v>
      </c>
      <c r="K276" s="29"/>
      <c r="L276" s="28"/>
      <c r="M276" s="28"/>
    </row>
    <row r="277" spans="2:13" ht="23.25" customHeight="1" x14ac:dyDescent="0.2">
      <c r="B277" s="28"/>
      <c r="C277" s="28"/>
      <c r="D277" s="12"/>
      <c r="E277" s="2" t="s">
        <v>215</v>
      </c>
      <c r="F277" s="1"/>
      <c r="G277" s="8">
        <v>1.8</v>
      </c>
      <c r="H277" s="8"/>
      <c r="I277" s="8"/>
      <c r="J277" s="16">
        <f>ROUND(G277,3)</f>
        <v>1.8</v>
      </c>
      <c r="K277" s="28"/>
      <c r="L277" s="28"/>
      <c r="M277" s="28"/>
    </row>
    <row r="278" spans="2:13" ht="15" customHeight="1" x14ac:dyDescent="0.2">
      <c r="B278" s="28"/>
      <c r="C278" s="28"/>
      <c r="D278" s="12"/>
      <c r="E278" s="2"/>
      <c r="F278" s="1"/>
      <c r="G278" s="8">
        <v>1.5</v>
      </c>
      <c r="H278" s="8"/>
      <c r="I278" s="8"/>
      <c r="J278" s="16">
        <f>ROUND(G278,3)</f>
        <v>1.5</v>
      </c>
      <c r="K278" s="28"/>
      <c r="L278" s="28"/>
      <c r="M278" s="28"/>
    </row>
    <row r="279" spans="2:13" ht="15" customHeight="1" x14ac:dyDescent="0.2">
      <c r="B279" s="28"/>
      <c r="C279" s="28"/>
      <c r="D279" s="12"/>
      <c r="E279" s="2" t="s">
        <v>68</v>
      </c>
      <c r="F279" s="1">
        <v>2</v>
      </c>
      <c r="G279" s="8">
        <v>1.5</v>
      </c>
      <c r="H279" s="8"/>
      <c r="I279" s="8"/>
      <c r="J279" s="16">
        <f>ROUND(F279*G279,3)</f>
        <v>3</v>
      </c>
      <c r="K279" s="28"/>
      <c r="L279" s="28"/>
      <c r="M279" s="28"/>
    </row>
    <row r="280" spans="2:13" ht="15" customHeight="1" x14ac:dyDescent="0.2">
      <c r="B280" s="28"/>
      <c r="C280" s="28"/>
      <c r="D280" s="12"/>
      <c r="E280" s="2" t="s">
        <v>216</v>
      </c>
      <c r="F280" s="1"/>
      <c r="G280" s="8">
        <v>3</v>
      </c>
      <c r="H280" s="8"/>
      <c r="I280" s="8"/>
      <c r="J280" s="16">
        <f>ROUND(G280,3)</f>
        <v>3</v>
      </c>
      <c r="K280" s="28"/>
      <c r="L280" s="28"/>
      <c r="M280" s="28"/>
    </row>
    <row r="281" spans="2:13" ht="15" customHeight="1" x14ac:dyDescent="0.2">
      <c r="B281" s="28"/>
      <c r="C281" s="28"/>
      <c r="D281" s="12"/>
      <c r="E281" s="2"/>
      <c r="F281" s="1"/>
      <c r="G281" s="8">
        <v>1.2</v>
      </c>
      <c r="H281" s="8"/>
      <c r="I281" s="8"/>
      <c r="J281" s="16">
        <f>ROUND(G281,3)</f>
        <v>1.2</v>
      </c>
      <c r="K281" s="18">
        <f>SUM(J276:J281)</f>
        <v>27.4</v>
      </c>
      <c r="L281" s="28"/>
      <c r="M281" s="28"/>
    </row>
    <row r="282" spans="2:13" ht="15.4" customHeight="1" x14ac:dyDescent="0.2">
      <c r="B282" s="3" t="s">
        <v>217</v>
      </c>
      <c r="C282" s="2" t="s">
        <v>218</v>
      </c>
      <c r="D282" s="121" t="s">
        <v>219</v>
      </c>
      <c r="E282" s="121"/>
      <c r="F282" s="121"/>
      <c r="G282" s="121"/>
      <c r="H282" s="121"/>
      <c r="I282" s="121"/>
      <c r="J282" s="121"/>
      <c r="K282" s="7">
        <f>SUM(K285:K304)</f>
        <v>1707.6110000000001</v>
      </c>
      <c r="L282" s="8">
        <v>4.3499999999999996</v>
      </c>
      <c r="M282" s="8">
        <f>ROUND(K282*L282,2)</f>
        <v>7428.11</v>
      </c>
    </row>
    <row r="283" spans="2:13" ht="68.25" customHeight="1" x14ac:dyDescent="0.2">
      <c r="B283" s="28"/>
      <c r="C283" s="28"/>
      <c r="D283" s="121" t="s">
        <v>220</v>
      </c>
      <c r="E283" s="121"/>
      <c r="F283" s="121"/>
      <c r="G283" s="121"/>
      <c r="H283" s="121"/>
      <c r="I283" s="121"/>
      <c r="J283" s="121"/>
      <c r="K283" s="121"/>
      <c r="L283" s="121"/>
      <c r="M283" s="121"/>
    </row>
    <row r="284" spans="2:13" ht="15" customHeight="1" x14ac:dyDescent="0.2">
      <c r="B284" s="28"/>
      <c r="C284" s="28"/>
      <c r="D284" s="28"/>
      <c r="E284" s="9"/>
      <c r="F284" s="11" t="s">
        <v>17</v>
      </c>
      <c r="G284" s="11" t="s">
        <v>18</v>
      </c>
      <c r="H284" s="11" t="s">
        <v>19</v>
      </c>
      <c r="I284" s="11" t="s">
        <v>20</v>
      </c>
      <c r="J284" s="11" t="s">
        <v>21</v>
      </c>
      <c r="K284" s="11" t="s">
        <v>22</v>
      </c>
      <c r="L284" s="28"/>
      <c r="M284" s="28"/>
    </row>
    <row r="285" spans="2:13" ht="15" customHeight="1" x14ac:dyDescent="0.2">
      <c r="B285" s="28"/>
      <c r="C285" s="28"/>
      <c r="D285" s="12"/>
      <c r="E285" s="13" t="s">
        <v>132</v>
      </c>
      <c r="F285" s="14">
        <v>2</v>
      </c>
      <c r="G285" s="15">
        <v>0.7</v>
      </c>
      <c r="H285" s="15"/>
      <c r="I285" s="15">
        <v>0.65</v>
      </c>
      <c r="J285" s="17">
        <f>ROUND(F285*G285*I285,3)</f>
        <v>0.91</v>
      </c>
      <c r="K285" s="29"/>
      <c r="L285" s="28"/>
      <c r="M285" s="28"/>
    </row>
    <row r="286" spans="2:13" ht="15" customHeight="1" x14ac:dyDescent="0.2">
      <c r="B286" s="28"/>
      <c r="C286" s="28"/>
      <c r="D286" s="12"/>
      <c r="E286" s="2"/>
      <c r="F286" s="1"/>
      <c r="G286" s="8">
        <v>3.2</v>
      </c>
      <c r="H286" s="8"/>
      <c r="I286" s="8">
        <v>0.65</v>
      </c>
      <c r="J286" s="16">
        <f>ROUND(G286*I286,3)</f>
        <v>2.08</v>
      </c>
      <c r="K286" s="28"/>
      <c r="L286" s="28"/>
      <c r="M286" s="28"/>
    </row>
    <row r="287" spans="2:13" ht="15" customHeight="1" x14ac:dyDescent="0.2">
      <c r="B287" s="28"/>
      <c r="C287" s="28"/>
      <c r="D287" s="12"/>
      <c r="E287" s="2" t="s">
        <v>221</v>
      </c>
      <c r="F287" s="1">
        <v>3</v>
      </c>
      <c r="G287" s="8">
        <v>2.2000000000000002</v>
      </c>
      <c r="H287" s="8"/>
      <c r="I287" s="8">
        <v>0.3</v>
      </c>
      <c r="J287" s="16">
        <f>ROUND(F287*G287*I287,3)</f>
        <v>1.98</v>
      </c>
      <c r="K287" s="28"/>
      <c r="L287" s="28"/>
      <c r="M287" s="28"/>
    </row>
    <row r="288" spans="2:13" ht="15" customHeight="1" x14ac:dyDescent="0.2">
      <c r="B288" s="28"/>
      <c r="C288" s="28"/>
      <c r="D288" s="12"/>
      <c r="E288" s="2" t="s">
        <v>67</v>
      </c>
      <c r="F288" s="1"/>
      <c r="G288" s="8">
        <v>3.5</v>
      </c>
      <c r="H288" s="8"/>
      <c r="I288" s="8">
        <v>0.65</v>
      </c>
      <c r="J288" s="16">
        <f>ROUND(G288*I288,3)</f>
        <v>2.2749999999999999</v>
      </c>
      <c r="K288" s="28"/>
      <c r="L288" s="28"/>
      <c r="M288" s="28"/>
    </row>
    <row r="289" spans="2:13" ht="15" customHeight="1" x14ac:dyDescent="0.2">
      <c r="B289" s="28"/>
      <c r="C289" s="28"/>
      <c r="D289" s="12"/>
      <c r="E289" s="2"/>
      <c r="F289" s="1">
        <v>2</v>
      </c>
      <c r="G289" s="8">
        <v>0.8</v>
      </c>
      <c r="H289" s="8"/>
      <c r="I289" s="8">
        <v>0.8</v>
      </c>
      <c r="J289" s="16">
        <f>ROUND(F289*G289*I289,3)</f>
        <v>1.28</v>
      </c>
      <c r="K289" s="28"/>
      <c r="L289" s="28"/>
      <c r="M289" s="28"/>
    </row>
    <row r="290" spans="2:13" ht="15" customHeight="1" x14ac:dyDescent="0.2">
      <c r="B290" s="28"/>
      <c r="C290" s="28"/>
      <c r="D290" s="12"/>
      <c r="E290" s="2" t="s">
        <v>68</v>
      </c>
      <c r="F290" s="1"/>
      <c r="G290" s="8">
        <v>3.5</v>
      </c>
      <c r="H290" s="8"/>
      <c r="I290" s="8">
        <v>0.4</v>
      </c>
      <c r="J290" s="16">
        <f>ROUND(G290*I290,3)</f>
        <v>1.4</v>
      </c>
      <c r="K290" s="28"/>
      <c r="L290" s="28"/>
      <c r="M290" s="28"/>
    </row>
    <row r="291" spans="2:13" ht="15" customHeight="1" x14ac:dyDescent="0.2">
      <c r="B291" s="28"/>
      <c r="C291" s="28"/>
      <c r="D291" s="12"/>
      <c r="E291" s="2"/>
      <c r="F291" s="1">
        <v>2</v>
      </c>
      <c r="G291" s="8">
        <v>0.6</v>
      </c>
      <c r="H291" s="8"/>
      <c r="I291" s="8">
        <v>0.4</v>
      </c>
      <c r="J291" s="16">
        <f>ROUND(F291*G291*I291,3)</f>
        <v>0.48</v>
      </c>
      <c r="K291" s="28"/>
      <c r="L291" s="28"/>
      <c r="M291" s="28"/>
    </row>
    <row r="292" spans="2:13" ht="15" customHeight="1" x14ac:dyDescent="0.2">
      <c r="B292" s="28"/>
      <c r="C292" s="28"/>
      <c r="D292" s="12"/>
      <c r="E292" s="2" t="s">
        <v>222</v>
      </c>
      <c r="F292" s="1"/>
      <c r="G292" s="8">
        <v>9.4</v>
      </c>
      <c r="H292" s="8"/>
      <c r="I292" s="8">
        <v>0.35</v>
      </c>
      <c r="J292" s="16">
        <f>ROUND(G292*I292,3)</f>
        <v>3.29</v>
      </c>
      <c r="K292" s="28"/>
      <c r="L292" s="28"/>
      <c r="M292" s="28"/>
    </row>
    <row r="293" spans="2:13" ht="15" customHeight="1" x14ac:dyDescent="0.2">
      <c r="B293" s="28"/>
      <c r="C293" s="28"/>
      <c r="D293" s="12"/>
      <c r="E293" s="2" t="s">
        <v>223</v>
      </c>
      <c r="F293" s="1">
        <v>2</v>
      </c>
      <c r="G293" s="8">
        <v>6</v>
      </c>
      <c r="H293" s="8"/>
      <c r="I293" s="8">
        <v>0.5</v>
      </c>
      <c r="J293" s="16">
        <f>ROUND(F293*G293*I293,3)</f>
        <v>6</v>
      </c>
      <c r="K293" s="28"/>
      <c r="L293" s="28"/>
      <c r="M293" s="28"/>
    </row>
    <row r="294" spans="2:13" ht="15" customHeight="1" x14ac:dyDescent="0.2">
      <c r="B294" s="28"/>
      <c r="C294" s="28"/>
      <c r="D294" s="12"/>
      <c r="E294" s="2"/>
      <c r="F294" s="1">
        <v>2</v>
      </c>
      <c r="G294" s="8">
        <v>1</v>
      </c>
      <c r="H294" s="8"/>
      <c r="I294" s="8">
        <v>0.5</v>
      </c>
      <c r="J294" s="16">
        <f>ROUND(F294*G294*I294,3)</f>
        <v>1</v>
      </c>
      <c r="K294" s="28"/>
      <c r="L294" s="28"/>
      <c r="M294" s="28"/>
    </row>
    <row r="295" spans="2:13" ht="15" customHeight="1" x14ac:dyDescent="0.2">
      <c r="B295" s="28"/>
      <c r="C295" s="28"/>
      <c r="D295" s="12"/>
      <c r="E295" s="2" t="s">
        <v>224</v>
      </c>
      <c r="F295" s="1">
        <v>2</v>
      </c>
      <c r="G295" s="8">
        <v>1.8</v>
      </c>
      <c r="H295" s="8"/>
      <c r="I295" s="8"/>
      <c r="J295" s="16">
        <f>ROUND(F295*G295,3)</f>
        <v>3.6</v>
      </c>
      <c r="K295" s="28"/>
      <c r="L295" s="28"/>
      <c r="M295" s="28"/>
    </row>
    <row r="296" spans="2:13" ht="15" customHeight="1" x14ac:dyDescent="0.2">
      <c r="B296" s="28"/>
      <c r="C296" s="28"/>
      <c r="D296" s="12"/>
      <c r="E296" s="2"/>
      <c r="F296" s="1"/>
      <c r="G296" s="8"/>
      <c r="H296" s="8">
        <v>0.6</v>
      </c>
      <c r="I296" s="8">
        <v>0.35</v>
      </c>
      <c r="J296" s="16">
        <f>ROUND(H296*I296,3)</f>
        <v>0.21</v>
      </c>
      <c r="K296" s="28"/>
      <c r="L296" s="28"/>
      <c r="M296" s="28"/>
    </row>
    <row r="297" spans="2:13" ht="15" customHeight="1" x14ac:dyDescent="0.2">
      <c r="B297" s="28"/>
      <c r="C297" s="28"/>
      <c r="D297" s="12"/>
      <c r="E297" s="2"/>
      <c r="F297" s="1"/>
      <c r="G297" s="8"/>
      <c r="H297" s="8">
        <v>0.6</v>
      </c>
      <c r="I297" s="8">
        <v>0.85</v>
      </c>
      <c r="J297" s="16">
        <f>ROUND(H297*I297,3)</f>
        <v>0.51</v>
      </c>
      <c r="K297" s="28"/>
      <c r="L297" s="28"/>
      <c r="M297" s="28"/>
    </row>
    <row r="298" spans="2:13" ht="15" customHeight="1" x14ac:dyDescent="0.2">
      <c r="B298" s="28"/>
      <c r="C298" s="28"/>
      <c r="D298" s="12"/>
      <c r="E298" s="2" t="s">
        <v>225</v>
      </c>
      <c r="F298" s="1">
        <v>2</v>
      </c>
      <c r="G298" s="8">
        <v>3.18</v>
      </c>
      <c r="H298" s="8"/>
      <c r="I298" s="8"/>
      <c r="J298" s="16">
        <f>ROUND(F298*G298,3)</f>
        <v>6.36</v>
      </c>
      <c r="K298" s="28"/>
      <c r="L298" s="28"/>
      <c r="M298" s="28"/>
    </row>
    <row r="299" spans="2:13" ht="15" customHeight="1" x14ac:dyDescent="0.2">
      <c r="B299" s="28"/>
      <c r="C299" s="28"/>
      <c r="D299" s="12"/>
      <c r="E299" s="2"/>
      <c r="F299" s="1"/>
      <c r="G299" s="8">
        <v>0.7</v>
      </c>
      <c r="H299" s="8">
        <v>0.6</v>
      </c>
      <c r="I299" s="8"/>
      <c r="J299" s="16">
        <f>ROUND(G299*H299,3)</f>
        <v>0.42</v>
      </c>
      <c r="K299" s="28"/>
      <c r="L299" s="28"/>
      <c r="M299" s="28"/>
    </row>
    <row r="300" spans="2:13" ht="15" customHeight="1" x14ac:dyDescent="0.2">
      <c r="B300" s="28"/>
      <c r="C300" s="28"/>
      <c r="D300" s="12"/>
      <c r="E300" s="2"/>
      <c r="F300" s="1"/>
      <c r="G300" s="8">
        <v>0.6</v>
      </c>
      <c r="H300" s="8">
        <v>0.6</v>
      </c>
      <c r="I300" s="8"/>
      <c r="J300" s="16">
        <f>ROUND(G300*H300,3)</f>
        <v>0.36</v>
      </c>
      <c r="K300" s="28"/>
      <c r="L300" s="28"/>
      <c r="M300" s="28"/>
    </row>
    <row r="301" spans="2:13" ht="15" customHeight="1" x14ac:dyDescent="0.2">
      <c r="B301" s="28"/>
      <c r="C301" s="28"/>
      <c r="D301" s="12"/>
      <c r="E301" s="2" t="s">
        <v>226</v>
      </c>
      <c r="F301" s="1">
        <v>2</v>
      </c>
      <c r="G301" s="8">
        <v>1.9</v>
      </c>
      <c r="H301" s="8"/>
      <c r="I301" s="8"/>
      <c r="J301" s="16">
        <f>ROUND(F301*G301,3)</f>
        <v>3.8</v>
      </c>
      <c r="K301" s="28"/>
      <c r="L301" s="28"/>
      <c r="M301" s="28"/>
    </row>
    <row r="302" spans="2:13" ht="15" customHeight="1" x14ac:dyDescent="0.2">
      <c r="B302" s="28"/>
      <c r="C302" s="28"/>
      <c r="D302" s="12"/>
      <c r="E302" s="2"/>
      <c r="F302" s="1"/>
      <c r="G302" s="8"/>
      <c r="H302" s="8">
        <v>0.3</v>
      </c>
      <c r="I302" s="8">
        <v>0.45</v>
      </c>
      <c r="J302" s="16">
        <f>ROUND(H302*I302,3)</f>
        <v>0.13500000000000001</v>
      </c>
      <c r="K302" s="28"/>
      <c r="L302" s="28"/>
      <c r="M302" s="28"/>
    </row>
    <row r="303" spans="2:13" ht="15" customHeight="1" x14ac:dyDescent="0.2">
      <c r="B303" s="28"/>
      <c r="C303" s="28"/>
      <c r="D303" s="12"/>
      <c r="E303" s="2"/>
      <c r="F303" s="1"/>
      <c r="G303" s="8"/>
      <c r="H303" s="8">
        <v>0.3</v>
      </c>
      <c r="I303" s="8">
        <v>0.55000000000000004</v>
      </c>
      <c r="J303" s="16">
        <f>ROUND(H303*I303,3)</f>
        <v>0.16500000000000001</v>
      </c>
      <c r="K303" s="28"/>
      <c r="L303" s="28"/>
      <c r="M303" s="28"/>
    </row>
    <row r="304" spans="2:13" ht="45" customHeight="1" x14ac:dyDescent="0.2">
      <c r="B304" s="28"/>
      <c r="C304" s="28"/>
      <c r="D304" s="12"/>
      <c r="E304" s="2" t="s">
        <v>227</v>
      </c>
      <c r="F304" s="1">
        <v>47.1</v>
      </c>
      <c r="G304" s="8"/>
      <c r="H304" s="8"/>
      <c r="I304" s="8"/>
      <c r="J304" s="16">
        <f>SUM(J285:J303)</f>
        <v>36.255000000000003</v>
      </c>
      <c r="K304" s="7">
        <f>ROUND(F304*J304,3)</f>
        <v>1707.6110000000001</v>
      </c>
      <c r="L304" s="28"/>
      <c r="M304" s="28"/>
    </row>
    <row r="305" spans="2:13" ht="15.4" customHeight="1" x14ac:dyDescent="0.2">
      <c r="B305" s="3" t="s">
        <v>228</v>
      </c>
      <c r="C305" s="2" t="s">
        <v>85</v>
      </c>
      <c r="D305" s="121" t="s">
        <v>230</v>
      </c>
      <c r="E305" s="121"/>
      <c r="F305" s="121"/>
      <c r="G305" s="121"/>
      <c r="H305" s="121"/>
      <c r="I305" s="121"/>
      <c r="J305" s="121"/>
      <c r="K305" s="7">
        <f>SUM(K308:K313)</f>
        <v>48.1</v>
      </c>
      <c r="L305" s="8">
        <v>16.54</v>
      </c>
      <c r="M305" s="8">
        <f>ROUND(K305*L305,2)</f>
        <v>795.57</v>
      </c>
    </row>
    <row r="306" spans="2:13" ht="12" customHeight="1" x14ac:dyDescent="0.2">
      <c r="B306" s="28"/>
      <c r="C306" s="28"/>
      <c r="D306" s="121" t="s">
        <v>231</v>
      </c>
      <c r="E306" s="121"/>
      <c r="F306" s="121"/>
      <c r="G306" s="121"/>
      <c r="H306" s="121"/>
      <c r="I306" s="121"/>
      <c r="J306" s="121"/>
      <c r="K306" s="121"/>
      <c r="L306" s="121"/>
      <c r="M306" s="121"/>
    </row>
    <row r="307" spans="2:13" ht="15" customHeight="1" x14ac:dyDescent="0.2">
      <c r="B307" s="28"/>
      <c r="C307" s="28"/>
      <c r="D307" s="28"/>
      <c r="E307" s="9"/>
      <c r="F307" s="11" t="s">
        <v>17</v>
      </c>
      <c r="G307" s="11" t="s">
        <v>18</v>
      </c>
      <c r="H307" s="11" t="s">
        <v>19</v>
      </c>
      <c r="I307" s="11" t="s">
        <v>20</v>
      </c>
      <c r="J307" s="11" t="s">
        <v>21</v>
      </c>
      <c r="K307" s="11" t="s">
        <v>22</v>
      </c>
      <c r="L307" s="28"/>
      <c r="M307" s="28"/>
    </row>
    <row r="308" spans="2:13" ht="15" customHeight="1" x14ac:dyDescent="0.2">
      <c r="B308" s="28"/>
      <c r="C308" s="28"/>
      <c r="D308" s="12"/>
      <c r="E308" s="13" t="s">
        <v>68</v>
      </c>
      <c r="F308" s="14"/>
      <c r="G308" s="15">
        <v>3.5</v>
      </c>
      <c r="H308" s="15"/>
      <c r="I308" s="15"/>
      <c r="J308" s="17">
        <f>ROUND(G308,3)</f>
        <v>3.5</v>
      </c>
      <c r="K308" s="29"/>
      <c r="L308" s="28"/>
      <c r="M308" s="28"/>
    </row>
    <row r="309" spans="2:13" ht="15" customHeight="1" x14ac:dyDescent="0.2">
      <c r="B309" s="28"/>
      <c r="C309" s="28"/>
      <c r="D309" s="12"/>
      <c r="E309" s="2" t="s">
        <v>222</v>
      </c>
      <c r="F309" s="1"/>
      <c r="G309" s="8">
        <v>9.4</v>
      </c>
      <c r="H309" s="8"/>
      <c r="I309" s="8"/>
      <c r="J309" s="16">
        <f>ROUND(G309,3)</f>
        <v>9.4</v>
      </c>
      <c r="K309" s="28"/>
      <c r="L309" s="28"/>
      <c r="M309" s="28"/>
    </row>
    <row r="310" spans="2:13" ht="15" customHeight="1" x14ac:dyDescent="0.2">
      <c r="B310" s="28"/>
      <c r="C310" s="28"/>
      <c r="D310" s="12"/>
      <c r="E310" s="2" t="s">
        <v>223</v>
      </c>
      <c r="F310" s="1">
        <v>2</v>
      </c>
      <c r="G310" s="8">
        <v>6</v>
      </c>
      <c r="H310" s="8"/>
      <c r="I310" s="8"/>
      <c r="J310" s="16">
        <f>ROUND(F310*G310,3)</f>
        <v>12</v>
      </c>
      <c r="K310" s="28"/>
      <c r="L310" s="28"/>
      <c r="M310" s="28"/>
    </row>
    <row r="311" spans="2:13" ht="15" customHeight="1" x14ac:dyDescent="0.2">
      <c r="B311" s="28"/>
      <c r="C311" s="28"/>
      <c r="D311" s="12"/>
      <c r="E311" s="2" t="s">
        <v>224</v>
      </c>
      <c r="F311" s="1">
        <v>2</v>
      </c>
      <c r="G311" s="8">
        <v>3.6</v>
      </c>
      <c r="H311" s="8"/>
      <c r="I311" s="8"/>
      <c r="J311" s="16">
        <f>ROUND(F311*G311,3)</f>
        <v>7.2</v>
      </c>
      <c r="K311" s="28"/>
      <c r="L311" s="28"/>
      <c r="M311" s="28"/>
    </row>
    <row r="312" spans="2:13" ht="15" customHeight="1" x14ac:dyDescent="0.2">
      <c r="B312" s="28"/>
      <c r="C312" s="28"/>
      <c r="D312" s="12"/>
      <c r="E312" s="2" t="s">
        <v>225</v>
      </c>
      <c r="F312" s="1">
        <v>2</v>
      </c>
      <c r="G312" s="8">
        <v>4.5</v>
      </c>
      <c r="H312" s="8"/>
      <c r="I312" s="8"/>
      <c r="J312" s="16">
        <f>ROUND(F312*G312,3)</f>
        <v>9</v>
      </c>
      <c r="K312" s="28"/>
      <c r="L312" s="28"/>
      <c r="M312" s="28"/>
    </row>
    <row r="313" spans="2:13" ht="15" customHeight="1" x14ac:dyDescent="0.2">
      <c r="B313" s="28"/>
      <c r="C313" s="28"/>
      <c r="D313" s="12"/>
      <c r="E313" s="2" t="s">
        <v>226</v>
      </c>
      <c r="F313" s="1">
        <v>2</v>
      </c>
      <c r="G313" s="8">
        <v>3.5</v>
      </c>
      <c r="H313" s="8"/>
      <c r="I313" s="8"/>
      <c r="J313" s="16">
        <f>ROUND(F313*G313,3)</f>
        <v>7</v>
      </c>
      <c r="K313" s="18">
        <f>SUM(J308:J313)</f>
        <v>48.1</v>
      </c>
      <c r="L313" s="28"/>
      <c r="M313" s="28"/>
    </row>
    <row r="314" spans="2:13" ht="12" customHeight="1" x14ac:dyDescent="0.2">
      <c r="B314" s="3" t="s">
        <v>232</v>
      </c>
      <c r="C314" s="2" t="s">
        <v>92</v>
      </c>
      <c r="D314" s="121" t="s">
        <v>234</v>
      </c>
      <c r="E314" s="121"/>
      <c r="F314" s="121"/>
      <c r="G314" s="121"/>
      <c r="H314" s="121"/>
      <c r="I314" s="121"/>
      <c r="J314" s="121"/>
      <c r="K314" s="7">
        <f>ROUND(1,2)</f>
        <v>1</v>
      </c>
      <c r="L314" s="8">
        <v>720</v>
      </c>
      <c r="M314" s="8">
        <f>ROUND(K314*L314,2)</f>
        <v>720</v>
      </c>
    </row>
    <row r="315" spans="2:13" ht="66.75" customHeight="1" x14ac:dyDescent="0.2">
      <c r="B315" s="28"/>
      <c r="C315" s="28"/>
      <c r="D315" s="121" t="s">
        <v>235</v>
      </c>
      <c r="E315" s="121"/>
      <c r="F315" s="121"/>
      <c r="G315" s="121"/>
      <c r="H315" s="121"/>
      <c r="I315" s="121"/>
      <c r="J315" s="121"/>
      <c r="K315" s="121"/>
      <c r="L315" s="121"/>
      <c r="M315" s="121"/>
    </row>
    <row r="316" spans="2:13" ht="10.5" customHeight="1" x14ac:dyDescent="0.2">
      <c r="B316" s="3" t="s">
        <v>236</v>
      </c>
      <c r="C316" s="2" t="s">
        <v>92</v>
      </c>
      <c r="D316" s="121" t="s">
        <v>238</v>
      </c>
      <c r="E316" s="121"/>
      <c r="F316" s="121"/>
      <c r="G316" s="121"/>
      <c r="H316" s="121"/>
      <c r="I316" s="121"/>
      <c r="J316" s="121"/>
      <c r="K316" s="7">
        <f>ROUND(1,2)</f>
        <v>1</v>
      </c>
      <c r="L316" s="8">
        <v>675</v>
      </c>
      <c r="M316" s="8">
        <f>ROUND(K316*L316,2)</f>
        <v>675</v>
      </c>
    </row>
    <row r="317" spans="2:13" ht="55.5" customHeight="1" x14ac:dyDescent="0.2">
      <c r="B317" s="28"/>
      <c r="C317" s="28"/>
      <c r="D317" s="121" t="s">
        <v>239</v>
      </c>
      <c r="E317" s="121"/>
      <c r="F317" s="121"/>
      <c r="G317" s="121"/>
      <c r="H317" s="121"/>
      <c r="I317" s="121"/>
      <c r="J317" s="121"/>
      <c r="K317" s="121"/>
      <c r="L317" s="121"/>
      <c r="M317" s="121"/>
    </row>
    <row r="318" spans="2:13" ht="11.25" customHeight="1" x14ac:dyDescent="0.2">
      <c r="B318" s="3" t="s">
        <v>240</v>
      </c>
      <c r="C318" s="2" t="s">
        <v>85</v>
      </c>
      <c r="D318" s="121" t="s">
        <v>242</v>
      </c>
      <c r="E318" s="121"/>
      <c r="F318" s="121"/>
      <c r="G318" s="121"/>
      <c r="H318" s="121"/>
      <c r="I318" s="121"/>
      <c r="J318" s="121"/>
      <c r="K318" s="7">
        <f>ROUND(1,2)</f>
        <v>1</v>
      </c>
      <c r="L318" s="8">
        <v>16.41</v>
      </c>
      <c r="M318" s="8">
        <f>ROUND(K318*L318,2)</f>
        <v>16.41</v>
      </c>
    </row>
    <row r="319" spans="2:13" ht="56.25" customHeight="1" x14ac:dyDescent="0.2">
      <c r="B319" s="28"/>
      <c r="C319" s="28"/>
      <c r="D319" s="121" t="s">
        <v>243</v>
      </c>
      <c r="E319" s="121"/>
      <c r="F319" s="121"/>
      <c r="G319" s="121"/>
      <c r="H319" s="121"/>
      <c r="I319" s="121"/>
      <c r="J319" s="121"/>
      <c r="K319" s="121"/>
      <c r="L319" s="121"/>
      <c r="M319" s="121"/>
    </row>
    <row r="320" spans="2:13" ht="12" customHeight="1" x14ac:dyDescent="0.2">
      <c r="B320" s="3" t="s">
        <v>244</v>
      </c>
      <c r="C320" s="2" t="s">
        <v>218</v>
      </c>
      <c r="D320" s="121" t="s">
        <v>246</v>
      </c>
      <c r="E320" s="121"/>
      <c r="F320" s="121"/>
      <c r="G320" s="121"/>
      <c r="H320" s="121"/>
      <c r="I320" s="121"/>
      <c r="J320" s="121"/>
      <c r="K320" s="7">
        <f>ROUND(1,2)</f>
        <v>1</v>
      </c>
      <c r="L320" s="8">
        <v>5.09</v>
      </c>
      <c r="M320" s="8">
        <f>ROUND(K320*L320,2)</f>
        <v>5.09</v>
      </c>
    </row>
    <row r="321" spans="2:13" ht="55.5" customHeight="1" x14ac:dyDescent="0.2">
      <c r="B321" s="28"/>
      <c r="C321" s="28"/>
      <c r="D321" s="121" t="s">
        <v>247</v>
      </c>
      <c r="E321" s="121"/>
      <c r="F321" s="121"/>
      <c r="G321" s="121"/>
      <c r="H321" s="121"/>
      <c r="I321" s="121"/>
      <c r="J321" s="121"/>
      <c r="K321" s="121"/>
      <c r="L321" s="121"/>
      <c r="M321" s="121"/>
    </row>
    <row r="322" spans="2:13" ht="15.4" customHeight="1" x14ac:dyDescent="0.2">
      <c r="B322" s="21"/>
      <c r="C322" s="21"/>
      <c r="D322" s="113" t="s">
        <v>203</v>
      </c>
      <c r="E322" s="113"/>
      <c r="F322" s="74"/>
      <c r="G322" s="74"/>
      <c r="H322" s="74"/>
      <c r="I322" s="74"/>
      <c r="J322" s="74"/>
      <c r="K322" s="74"/>
      <c r="L322" s="75"/>
      <c r="M322" s="75">
        <f>M267+M273+M282+M305+M314+M316+M318+M320</f>
        <v>14350.54</v>
      </c>
    </row>
    <row r="323" spans="2:13" ht="15.4" customHeight="1" x14ac:dyDescent="0.2">
      <c r="B323" s="76" t="s">
        <v>249</v>
      </c>
      <c r="C323" s="77"/>
      <c r="D323" s="123" t="s">
        <v>250</v>
      </c>
      <c r="E323" s="123"/>
      <c r="F323" s="123"/>
      <c r="G323" s="123"/>
      <c r="H323" s="123"/>
      <c r="I323" s="123"/>
      <c r="J323" s="123"/>
      <c r="K323" s="77"/>
      <c r="L323" s="78"/>
      <c r="M323" s="78"/>
    </row>
    <row r="324" spans="2:13" ht="24.75" customHeight="1" x14ac:dyDescent="0.2">
      <c r="B324" s="3" t="s">
        <v>251</v>
      </c>
      <c r="C324" s="2" t="s">
        <v>126</v>
      </c>
      <c r="D324" s="121" t="s">
        <v>253</v>
      </c>
      <c r="E324" s="121"/>
      <c r="F324" s="121"/>
      <c r="G324" s="121"/>
      <c r="H324" s="121"/>
      <c r="I324" s="121"/>
      <c r="J324" s="121"/>
      <c r="K324" s="7">
        <f>ROUND(1,2)</f>
        <v>1</v>
      </c>
      <c r="L324" s="8">
        <v>79.06</v>
      </c>
      <c r="M324" s="8">
        <f>ROUND(K324*L324,2)</f>
        <v>79.06</v>
      </c>
    </row>
    <row r="325" spans="2:13" ht="99" customHeight="1" x14ac:dyDescent="0.2">
      <c r="B325" s="28"/>
      <c r="C325" s="28"/>
      <c r="D325" s="121" t="s">
        <v>254</v>
      </c>
      <c r="E325" s="121"/>
      <c r="F325" s="121"/>
      <c r="G325" s="121"/>
      <c r="H325" s="121"/>
      <c r="I325" s="121"/>
      <c r="J325" s="121"/>
      <c r="K325" s="121"/>
      <c r="L325" s="121"/>
      <c r="M325" s="121"/>
    </row>
    <row r="326" spans="2:13" ht="15.4" customHeight="1" x14ac:dyDescent="0.2">
      <c r="B326" s="3" t="s">
        <v>255</v>
      </c>
      <c r="C326" s="2" t="s">
        <v>126</v>
      </c>
      <c r="D326" s="121" t="s">
        <v>257</v>
      </c>
      <c r="E326" s="121"/>
      <c r="F326" s="121"/>
      <c r="G326" s="121"/>
      <c r="H326" s="121"/>
      <c r="I326" s="121"/>
      <c r="J326" s="121"/>
      <c r="K326" s="7">
        <f>ROUND(1,2)</f>
        <v>1</v>
      </c>
      <c r="L326" s="8">
        <v>27.69</v>
      </c>
      <c r="M326" s="8">
        <f>ROUND(K326*L326,2)</f>
        <v>27.69</v>
      </c>
    </row>
    <row r="327" spans="2:13" ht="45.75" customHeight="1" x14ac:dyDescent="0.2">
      <c r="B327" s="28"/>
      <c r="C327" s="28"/>
      <c r="D327" s="121" t="s">
        <v>258</v>
      </c>
      <c r="E327" s="121"/>
      <c r="F327" s="121"/>
      <c r="G327" s="121"/>
      <c r="H327" s="121"/>
      <c r="I327" s="121"/>
      <c r="J327" s="121"/>
      <c r="K327" s="121"/>
      <c r="L327" s="121"/>
      <c r="M327" s="121"/>
    </row>
    <row r="328" spans="2:13" ht="15.4" customHeight="1" x14ac:dyDescent="0.2">
      <c r="B328" s="3" t="s">
        <v>259</v>
      </c>
      <c r="C328" s="2" t="s">
        <v>126</v>
      </c>
      <c r="D328" s="121" t="s">
        <v>261</v>
      </c>
      <c r="E328" s="121"/>
      <c r="F328" s="121"/>
      <c r="G328" s="121"/>
      <c r="H328" s="121"/>
      <c r="I328" s="121"/>
      <c r="J328" s="121"/>
      <c r="K328" s="7">
        <f>SUM(K331:K332)</f>
        <v>917.06999999999994</v>
      </c>
      <c r="L328" s="8">
        <v>6.36</v>
      </c>
      <c r="M328" s="8">
        <f>K328*L328</f>
        <v>5832.5652</v>
      </c>
    </row>
    <row r="329" spans="2:13" ht="72" customHeight="1" x14ac:dyDescent="0.2">
      <c r="B329" s="28"/>
      <c r="C329" s="28"/>
      <c r="D329" s="121" t="s">
        <v>262</v>
      </c>
      <c r="E329" s="121"/>
      <c r="F329" s="121"/>
      <c r="G329" s="121"/>
      <c r="H329" s="121"/>
      <c r="I329" s="121"/>
      <c r="J329" s="121"/>
      <c r="K329" s="121"/>
      <c r="L329" s="121"/>
      <c r="M329" s="121"/>
    </row>
    <row r="330" spans="2:13" ht="15" customHeight="1" x14ac:dyDescent="0.2">
      <c r="B330" s="28"/>
      <c r="C330" s="28"/>
      <c r="D330" s="28"/>
      <c r="E330" s="9"/>
      <c r="F330" s="11" t="s">
        <v>17</v>
      </c>
      <c r="G330" s="11" t="s">
        <v>18</v>
      </c>
      <c r="H330" s="11" t="s">
        <v>19</v>
      </c>
      <c r="I330" s="11" t="s">
        <v>20</v>
      </c>
      <c r="J330" s="11" t="s">
        <v>21</v>
      </c>
      <c r="K330" s="11" t="s">
        <v>22</v>
      </c>
      <c r="L330" s="28"/>
      <c r="M330" s="28"/>
    </row>
    <row r="331" spans="2:13" ht="21.2" customHeight="1" x14ac:dyDescent="0.2">
      <c r="B331" s="28"/>
      <c r="C331" s="28"/>
      <c r="D331" s="12"/>
      <c r="E331" s="13" t="s">
        <v>263</v>
      </c>
      <c r="F331" s="14">
        <v>320.14999999999998</v>
      </c>
      <c r="G331" s="15"/>
      <c r="H331" s="15"/>
      <c r="I331" s="15"/>
      <c r="J331" s="17">
        <f>ROUND(F331,3)</f>
        <v>320.14999999999998</v>
      </c>
      <c r="K331" s="29"/>
      <c r="L331" s="28"/>
      <c r="M331" s="28"/>
    </row>
    <row r="332" spans="2:13" ht="21.2" customHeight="1" x14ac:dyDescent="0.2">
      <c r="B332" s="28"/>
      <c r="C332" s="28"/>
      <c r="D332" s="12"/>
      <c r="E332" s="2" t="s">
        <v>264</v>
      </c>
      <c r="F332" s="1">
        <v>596.91999999999996</v>
      </c>
      <c r="G332" s="8"/>
      <c r="H332" s="8"/>
      <c r="I332" s="8"/>
      <c r="J332" s="16">
        <f>ROUND(F332,3)</f>
        <v>596.91999999999996</v>
      </c>
      <c r="K332" s="18">
        <f>SUM(J331:J332)</f>
        <v>917.06999999999994</v>
      </c>
      <c r="L332" s="28"/>
      <c r="M332" s="28"/>
    </row>
    <row r="333" spans="2:13" ht="15.4" customHeight="1" x14ac:dyDescent="0.2">
      <c r="B333" s="3" t="s">
        <v>265</v>
      </c>
      <c r="C333" s="2" t="s">
        <v>85</v>
      </c>
      <c r="D333" s="121" t="s">
        <v>267</v>
      </c>
      <c r="E333" s="121"/>
      <c r="F333" s="121"/>
      <c r="G333" s="121"/>
      <c r="H333" s="121"/>
      <c r="I333" s="121"/>
      <c r="J333" s="121"/>
      <c r="K333" s="7">
        <f>SUM(K336:K337)</f>
        <v>16.09</v>
      </c>
      <c r="L333" s="8">
        <v>82.36</v>
      </c>
      <c r="M333" s="8">
        <f>ROUND(K333*L333,2)</f>
        <v>1325.17</v>
      </c>
    </row>
    <row r="334" spans="2:13" ht="37.5" customHeight="1" x14ac:dyDescent="0.2">
      <c r="B334" s="28"/>
      <c r="C334" s="28"/>
      <c r="D334" s="121" t="s">
        <v>268</v>
      </c>
      <c r="E334" s="121"/>
      <c r="F334" s="121"/>
      <c r="G334" s="121"/>
      <c r="H334" s="121"/>
      <c r="I334" s="121"/>
      <c r="J334" s="121"/>
      <c r="K334" s="121"/>
      <c r="L334" s="121"/>
      <c r="M334" s="121"/>
    </row>
    <row r="335" spans="2:13" ht="15" customHeight="1" x14ac:dyDescent="0.2">
      <c r="B335" s="28"/>
      <c r="C335" s="28"/>
      <c r="D335" s="28"/>
      <c r="E335" s="9"/>
      <c r="F335" s="11" t="s">
        <v>17</v>
      </c>
      <c r="G335" s="11" t="s">
        <v>18</v>
      </c>
      <c r="H335" s="11" t="s">
        <v>19</v>
      </c>
      <c r="I335" s="11" t="s">
        <v>20</v>
      </c>
      <c r="J335" s="11" t="s">
        <v>21</v>
      </c>
      <c r="K335" s="11" t="s">
        <v>22</v>
      </c>
      <c r="L335" s="28"/>
      <c r="M335" s="28"/>
    </row>
    <row r="336" spans="2:13" ht="15" customHeight="1" x14ac:dyDescent="0.2">
      <c r="B336" s="28"/>
      <c r="C336" s="28"/>
      <c r="D336" s="12"/>
      <c r="E336" s="13"/>
      <c r="F336" s="14"/>
      <c r="G336" s="15">
        <v>13.9</v>
      </c>
      <c r="H336" s="15"/>
      <c r="I336" s="15"/>
      <c r="J336" s="17">
        <f>ROUND(G336,3)</f>
        <v>13.9</v>
      </c>
      <c r="K336" s="29"/>
      <c r="L336" s="28"/>
      <c r="M336" s="28"/>
    </row>
    <row r="337" spans="2:13" ht="15" customHeight="1" x14ac:dyDescent="0.2">
      <c r="B337" s="28"/>
      <c r="C337" s="28"/>
      <c r="D337" s="12"/>
      <c r="E337" s="2"/>
      <c r="F337" s="1"/>
      <c r="G337" s="8">
        <v>2.19</v>
      </c>
      <c r="H337" s="8"/>
      <c r="I337" s="8"/>
      <c r="J337" s="16">
        <f>ROUND(G337,3)</f>
        <v>2.19</v>
      </c>
      <c r="K337" s="18">
        <f>SUM(J336:J337)</f>
        <v>16.09</v>
      </c>
      <c r="L337" s="28"/>
      <c r="M337" s="28"/>
    </row>
    <row r="338" spans="2:13" ht="15.4" customHeight="1" x14ac:dyDescent="0.2">
      <c r="B338" s="21"/>
      <c r="C338" s="21"/>
      <c r="D338" s="113" t="s">
        <v>249</v>
      </c>
      <c r="E338" s="113"/>
      <c r="F338" s="74"/>
      <c r="G338" s="74"/>
      <c r="H338" s="74"/>
      <c r="I338" s="74"/>
      <c r="J338" s="74"/>
      <c r="K338" s="74"/>
      <c r="L338" s="75"/>
      <c r="M338" s="75">
        <f>M324+M326+M328+M333</f>
        <v>7264.4852000000001</v>
      </c>
    </row>
    <row r="339" spans="2:13" ht="15.4" customHeight="1" x14ac:dyDescent="0.2">
      <c r="B339" s="76" t="s">
        <v>274</v>
      </c>
      <c r="C339" s="77"/>
      <c r="D339" s="123" t="s">
        <v>54</v>
      </c>
      <c r="E339" s="123"/>
      <c r="F339" s="123"/>
      <c r="G339" s="123"/>
      <c r="H339" s="123"/>
      <c r="I339" s="123"/>
      <c r="J339" s="123"/>
      <c r="K339" s="77"/>
      <c r="L339" s="78"/>
      <c r="M339" s="78"/>
    </row>
    <row r="340" spans="2:13" ht="15.4" customHeight="1" x14ac:dyDescent="0.2">
      <c r="B340" s="3" t="s">
        <v>413</v>
      </c>
      <c r="C340" s="2" t="s">
        <v>85</v>
      </c>
      <c r="D340" s="121" t="s">
        <v>278</v>
      </c>
      <c r="E340" s="121"/>
      <c r="F340" s="121"/>
      <c r="G340" s="121"/>
      <c r="H340" s="121"/>
      <c r="I340" s="121"/>
      <c r="J340" s="121"/>
      <c r="K340" s="7">
        <f>SUM(K343:K347)</f>
        <v>114</v>
      </c>
      <c r="L340" s="8">
        <v>14.31</v>
      </c>
      <c r="M340" s="8">
        <f>ROUND(K340*L340,2)</f>
        <v>1631.34</v>
      </c>
    </row>
    <row r="341" spans="2:13" ht="47.25" customHeight="1" x14ac:dyDescent="0.2">
      <c r="B341" s="28"/>
      <c r="C341" s="28"/>
      <c r="D341" s="121" t="s">
        <v>279</v>
      </c>
      <c r="E341" s="121"/>
      <c r="F341" s="121"/>
      <c r="G341" s="121"/>
      <c r="H341" s="121"/>
      <c r="I341" s="121"/>
      <c r="J341" s="121"/>
      <c r="K341" s="121"/>
      <c r="L341" s="121"/>
      <c r="M341" s="121"/>
    </row>
    <row r="342" spans="2:13" ht="15" customHeight="1" x14ac:dyDescent="0.2">
      <c r="B342" s="28"/>
      <c r="C342" s="28"/>
      <c r="D342" s="28"/>
      <c r="E342" s="9"/>
      <c r="F342" s="11" t="s">
        <v>17</v>
      </c>
      <c r="G342" s="11" t="s">
        <v>18</v>
      </c>
      <c r="H342" s="11" t="s">
        <v>19</v>
      </c>
      <c r="I342" s="11" t="s">
        <v>20</v>
      </c>
      <c r="J342" s="11" t="s">
        <v>21</v>
      </c>
      <c r="K342" s="11" t="s">
        <v>22</v>
      </c>
      <c r="L342" s="28"/>
      <c r="M342" s="28"/>
    </row>
    <row r="343" spans="2:13" ht="15" customHeight="1" x14ac:dyDescent="0.2">
      <c r="B343" s="28"/>
      <c r="C343" s="28"/>
      <c r="D343" s="12"/>
      <c r="E343" s="13" t="s">
        <v>55</v>
      </c>
      <c r="F343" s="14"/>
      <c r="G343" s="15">
        <v>5</v>
      </c>
      <c r="H343" s="15"/>
      <c r="I343" s="15"/>
      <c r="J343" s="17">
        <f>ROUND(G343,3)</f>
        <v>5</v>
      </c>
      <c r="K343" s="29"/>
      <c r="L343" s="28"/>
      <c r="M343" s="28"/>
    </row>
    <row r="344" spans="2:13" s="51" customFormat="1" ht="15" customHeight="1" x14ac:dyDescent="0.2">
      <c r="B344" s="57"/>
      <c r="C344" s="57"/>
      <c r="D344" s="61"/>
      <c r="E344" s="2" t="s">
        <v>56</v>
      </c>
      <c r="F344" s="47"/>
      <c r="G344" s="48">
        <v>19</v>
      </c>
      <c r="H344" s="48"/>
      <c r="I344" s="48"/>
      <c r="J344" s="65">
        <f>ROUND(G344,3)</f>
        <v>19</v>
      </c>
      <c r="K344" s="39"/>
      <c r="L344" s="57"/>
      <c r="M344" s="57"/>
    </row>
    <row r="345" spans="2:13" s="51" customFormat="1" ht="15" customHeight="1" x14ac:dyDescent="0.2">
      <c r="B345" s="57"/>
      <c r="C345" s="57"/>
      <c r="D345" s="61"/>
      <c r="E345" s="2" t="s">
        <v>57</v>
      </c>
      <c r="F345" s="47"/>
      <c r="G345" s="48">
        <v>32</v>
      </c>
      <c r="H345" s="48"/>
      <c r="I345" s="48"/>
      <c r="J345" s="65">
        <f>ROUND(G345,3)</f>
        <v>32</v>
      </c>
      <c r="K345" s="39"/>
      <c r="L345" s="57"/>
      <c r="M345" s="57"/>
    </row>
    <row r="346" spans="2:13" ht="15" customHeight="1" x14ac:dyDescent="0.2">
      <c r="B346" s="28"/>
      <c r="C346" s="28"/>
      <c r="D346" s="12"/>
      <c r="E346" s="53" t="s">
        <v>454</v>
      </c>
      <c r="F346" s="1"/>
      <c r="G346" s="8">
        <v>35</v>
      </c>
      <c r="H346" s="8"/>
      <c r="I346" s="8"/>
      <c r="J346" s="16">
        <f>ROUND(G346,3)</f>
        <v>35</v>
      </c>
      <c r="K346" s="28"/>
      <c r="L346" s="28"/>
      <c r="M346" s="28"/>
    </row>
    <row r="347" spans="2:13" ht="15" customHeight="1" x14ac:dyDescent="0.2">
      <c r="B347" s="28"/>
      <c r="C347" s="28"/>
      <c r="D347" s="12"/>
      <c r="E347" s="53" t="s">
        <v>455</v>
      </c>
      <c r="F347" s="1"/>
      <c r="G347" s="8">
        <v>23</v>
      </c>
      <c r="H347" s="8"/>
      <c r="I347" s="8"/>
      <c r="J347" s="16">
        <f>ROUND(G347,3)</f>
        <v>23</v>
      </c>
      <c r="K347" s="18">
        <f>SUM(J343:J347)</f>
        <v>114</v>
      </c>
      <c r="L347" s="28"/>
      <c r="M347" s="28"/>
    </row>
    <row r="348" spans="2:13" ht="15.4" customHeight="1" x14ac:dyDescent="0.2">
      <c r="B348" s="3" t="s">
        <v>276</v>
      </c>
      <c r="C348" s="2" t="s">
        <v>92</v>
      </c>
      <c r="D348" s="121" t="s">
        <v>282</v>
      </c>
      <c r="E348" s="121"/>
      <c r="F348" s="121"/>
      <c r="G348" s="121"/>
      <c r="H348" s="121"/>
      <c r="I348" s="121"/>
      <c r="J348" s="121"/>
      <c r="K348" s="7">
        <v>5</v>
      </c>
      <c r="L348" s="8">
        <v>190.73</v>
      </c>
      <c r="M348" s="8">
        <f>ROUND(K348*L348,2)</f>
        <v>953.65</v>
      </c>
    </row>
    <row r="349" spans="2:13" ht="34.5" customHeight="1" x14ac:dyDescent="0.2">
      <c r="B349" s="28"/>
      <c r="C349" s="28"/>
      <c r="D349" s="121" t="s">
        <v>283</v>
      </c>
      <c r="E349" s="121"/>
      <c r="F349" s="121"/>
      <c r="G349" s="121"/>
      <c r="H349" s="121"/>
      <c r="I349" s="121"/>
      <c r="J349" s="121"/>
      <c r="K349" s="121"/>
      <c r="L349" s="121"/>
      <c r="M349" s="121"/>
    </row>
    <row r="350" spans="2:13" ht="15.4" customHeight="1" x14ac:dyDescent="0.2">
      <c r="B350" s="3" t="s">
        <v>414</v>
      </c>
      <c r="C350" s="2" t="s">
        <v>92</v>
      </c>
      <c r="D350" s="121" t="s">
        <v>286</v>
      </c>
      <c r="E350" s="121"/>
      <c r="F350" s="121"/>
      <c r="G350" s="121"/>
      <c r="H350" s="121"/>
      <c r="I350" s="121"/>
      <c r="J350" s="121"/>
      <c r="K350" s="7">
        <v>5</v>
      </c>
      <c r="L350" s="8">
        <v>233.2</v>
      </c>
      <c r="M350" s="8">
        <f>ROUND(K350*L350,2)</f>
        <v>1166</v>
      </c>
    </row>
    <row r="351" spans="2:13" ht="67.5" customHeight="1" x14ac:dyDescent="0.2">
      <c r="B351" s="28"/>
      <c r="C351" s="28"/>
      <c r="D351" s="121" t="s">
        <v>287</v>
      </c>
      <c r="E351" s="121"/>
      <c r="F351" s="121"/>
      <c r="G351" s="121"/>
      <c r="H351" s="121"/>
      <c r="I351" s="121"/>
      <c r="J351" s="121"/>
      <c r="K351" s="121"/>
      <c r="L351" s="121"/>
      <c r="M351" s="121"/>
    </row>
    <row r="352" spans="2:13" ht="15.4" customHeight="1" x14ac:dyDescent="0.2">
      <c r="B352" s="3" t="s">
        <v>280</v>
      </c>
      <c r="C352" s="2" t="s">
        <v>92</v>
      </c>
      <c r="D352" s="121" t="s">
        <v>290</v>
      </c>
      <c r="E352" s="121"/>
      <c r="F352" s="121"/>
      <c r="G352" s="121"/>
      <c r="H352" s="121"/>
      <c r="I352" s="121"/>
      <c r="J352" s="121"/>
      <c r="K352" s="7">
        <v>5</v>
      </c>
      <c r="L352" s="8">
        <v>1923.24</v>
      </c>
      <c r="M352" s="8">
        <f>ROUND(K352*L352,2)</f>
        <v>9616.2000000000007</v>
      </c>
    </row>
    <row r="353" spans="2:13" ht="140.25" customHeight="1" x14ac:dyDescent="0.2">
      <c r="B353" s="28"/>
      <c r="C353" s="28"/>
      <c r="D353" s="121" t="s">
        <v>456</v>
      </c>
      <c r="E353" s="121"/>
      <c r="F353" s="121"/>
      <c r="G353" s="121"/>
      <c r="H353" s="121"/>
      <c r="I353" s="121"/>
      <c r="J353" s="121"/>
      <c r="K353" s="121"/>
      <c r="L353" s="121"/>
      <c r="M353" s="121"/>
    </row>
    <row r="354" spans="2:13" ht="15.4" customHeight="1" x14ac:dyDescent="0.2">
      <c r="B354" s="3" t="s">
        <v>284</v>
      </c>
      <c r="C354" s="2" t="s">
        <v>85</v>
      </c>
      <c r="D354" s="121" t="s">
        <v>293</v>
      </c>
      <c r="E354" s="121"/>
      <c r="F354" s="121"/>
      <c r="G354" s="121"/>
      <c r="H354" s="121"/>
      <c r="I354" s="121"/>
      <c r="J354" s="121"/>
      <c r="K354" s="7">
        <f>SUM(K357:K362)</f>
        <v>439</v>
      </c>
      <c r="L354" s="8">
        <v>13.84</v>
      </c>
      <c r="M354" s="8">
        <f>ROUND(K354*L354,2)</f>
        <v>6075.76</v>
      </c>
    </row>
    <row r="355" spans="2:13" ht="53.25" customHeight="1" x14ac:dyDescent="0.2">
      <c r="B355" s="28"/>
      <c r="C355" s="28"/>
      <c r="D355" s="121" t="s">
        <v>294</v>
      </c>
      <c r="E355" s="121"/>
      <c r="F355" s="121"/>
      <c r="G355" s="121"/>
      <c r="H355" s="121"/>
      <c r="I355" s="121"/>
      <c r="J355" s="121"/>
      <c r="K355" s="121"/>
      <c r="L355" s="121"/>
      <c r="M355" s="121"/>
    </row>
    <row r="356" spans="2:13" ht="15" customHeight="1" x14ac:dyDescent="0.2">
      <c r="B356" s="28"/>
      <c r="C356" s="28"/>
      <c r="D356" s="28"/>
      <c r="E356" s="9"/>
      <c r="F356" s="11" t="s">
        <v>17</v>
      </c>
      <c r="G356" s="11" t="s">
        <v>18</v>
      </c>
      <c r="H356" s="11" t="s">
        <v>19</v>
      </c>
      <c r="I356" s="11" t="s">
        <v>20</v>
      </c>
      <c r="J356" s="11" t="s">
        <v>21</v>
      </c>
      <c r="K356" s="11" t="s">
        <v>22</v>
      </c>
      <c r="L356" s="28"/>
      <c r="M356" s="28"/>
    </row>
    <row r="357" spans="2:13" ht="15" customHeight="1" x14ac:dyDescent="0.2">
      <c r="B357" s="28"/>
      <c r="C357" s="28"/>
      <c r="D357" s="12"/>
      <c r="E357" s="13" t="s">
        <v>295</v>
      </c>
      <c r="F357" s="14"/>
      <c r="G357" s="15">
        <v>325</v>
      </c>
      <c r="H357" s="15"/>
      <c r="I357" s="15"/>
      <c r="J357" s="17">
        <f>ROUND(G357,3)</f>
        <v>325</v>
      </c>
      <c r="K357" s="29"/>
      <c r="L357" s="28"/>
      <c r="M357" s="28"/>
    </row>
    <row r="358" spans="2:13" ht="15" customHeight="1" x14ac:dyDescent="0.2">
      <c r="B358" s="28"/>
      <c r="C358" s="28"/>
      <c r="D358" s="12"/>
      <c r="E358" s="2" t="s">
        <v>55</v>
      </c>
      <c r="F358" s="1"/>
      <c r="G358" s="8">
        <v>5</v>
      </c>
      <c r="H358" s="8"/>
      <c r="I358" s="8"/>
      <c r="J358" s="16">
        <f>ROUND(G358,3)</f>
        <v>5</v>
      </c>
      <c r="K358" s="28"/>
      <c r="L358" s="28"/>
      <c r="M358" s="28"/>
    </row>
    <row r="359" spans="2:13" s="51" customFormat="1" ht="15" customHeight="1" x14ac:dyDescent="0.2">
      <c r="B359" s="57"/>
      <c r="C359" s="57"/>
      <c r="D359" s="61"/>
      <c r="E359" s="2" t="s">
        <v>56</v>
      </c>
      <c r="F359" s="52"/>
      <c r="G359" s="56">
        <v>19</v>
      </c>
      <c r="H359" s="56"/>
      <c r="I359" s="56"/>
      <c r="J359" s="65">
        <f t="shared" ref="J359:J360" si="6">ROUND(G359,3)</f>
        <v>19</v>
      </c>
      <c r="K359" s="57"/>
      <c r="L359" s="57"/>
      <c r="M359" s="57"/>
    </row>
    <row r="360" spans="2:13" s="51" customFormat="1" ht="15" customHeight="1" x14ac:dyDescent="0.2">
      <c r="B360" s="57"/>
      <c r="C360" s="57"/>
      <c r="D360" s="61"/>
      <c r="E360" s="2" t="s">
        <v>57</v>
      </c>
      <c r="F360" s="52"/>
      <c r="G360" s="56">
        <v>32</v>
      </c>
      <c r="H360" s="56"/>
      <c r="I360" s="56"/>
      <c r="J360" s="65">
        <f t="shared" si="6"/>
        <v>32</v>
      </c>
      <c r="K360" s="57"/>
      <c r="L360" s="57"/>
      <c r="M360" s="57"/>
    </row>
    <row r="361" spans="2:13" ht="15" customHeight="1" x14ac:dyDescent="0.2">
      <c r="B361" s="28"/>
      <c r="C361" s="28"/>
      <c r="D361" s="12"/>
      <c r="E361" s="53" t="s">
        <v>454</v>
      </c>
      <c r="F361" s="1"/>
      <c r="G361" s="8">
        <v>35</v>
      </c>
      <c r="H361" s="8"/>
      <c r="I361" s="8"/>
      <c r="J361" s="16">
        <f>ROUND(G361,3)</f>
        <v>35</v>
      </c>
      <c r="K361" s="28"/>
      <c r="L361" s="28"/>
      <c r="M361" s="28"/>
    </row>
    <row r="362" spans="2:13" ht="15" customHeight="1" x14ac:dyDescent="0.2">
      <c r="B362" s="28"/>
      <c r="C362" s="28"/>
      <c r="D362" s="12"/>
      <c r="E362" s="53" t="s">
        <v>455</v>
      </c>
      <c r="F362" s="1"/>
      <c r="G362" s="8">
        <v>23</v>
      </c>
      <c r="H362" s="8"/>
      <c r="I362" s="8"/>
      <c r="J362" s="16">
        <f>ROUND(G362,3)</f>
        <v>23</v>
      </c>
      <c r="K362" s="18">
        <f>SUM(J357:J362)</f>
        <v>439</v>
      </c>
      <c r="L362" s="28"/>
      <c r="M362" s="28"/>
    </row>
    <row r="363" spans="2:13" ht="15.4" customHeight="1" x14ac:dyDescent="0.2">
      <c r="B363" s="3" t="s">
        <v>288</v>
      </c>
      <c r="C363" s="2" t="s">
        <v>92</v>
      </c>
      <c r="D363" s="121" t="s">
        <v>298</v>
      </c>
      <c r="E363" s="121"/>
      <c r="F363" s="121"/>
      <c r="G363" s="121"/>
      <c r="H363" s="121"/>
      <c r="I363" s="121"/>
      <c r="J363" s="121"/>
      <c r="K363" s="7">
        <f>ROUND(1,2)</f>
        <v>1</v>
      </c>
      <c r="L363" s="8">
        <v>562.65</v>
      </c>
      <c r="M363" s="8">
        <f>ROUND(K363*L363,2)</f>
        <v>562.65</v>
      </c>
    </row>
    <row r="364" spans="2:13" ht="36.75" customHeight="1" x14ac:dyDescent="0.2">
      <c r="B364" s="28"/>
      <c r="C364" s="28"/>
      <c r="D364" s="121" t="s">
        <v>299</v>
      </c>
      <c r="E364" s="121"/>
      <c r="F364" s="121"/>
      <c r="G364" s="121"/>
      <c r="H364" s="121"/>
      <c r="I364" s="121"/>
      <c r="J364" s="121"/>
      <c r="K364" s="121"/>
      <c r="L364" s="121"/>
      <c r="M364" s="121"/>
    </row>
    <row r="365" spans="2:13" ht="15.4" customHeight="1" x14ac:dyDescent="0.2">
      <c r="B365" s="3" t="s">
        <v>291</v>
      </c>
      <c r="C365" s="2" t="s">
        <v>92</v>
      </c>
      <c r="D365" s="121" t="s">
        <v>302</v>
      </c>
      <c r="E365" s="121"/>
      <c r="F365" s="121"/>
      <c r="G365" s="121"/>
      <c r="H365" s="121"/>
      <c r="I365" s="121"/>
      <c r="J365" s="121"/>
      <c r="K365" s="7">
        <f>ROUND(1,2)</f>
        <v>1</v>
      </c>
      <c r="L365" s="8">
        <v>337.56</v>
      </c>
      <c r="M365" s="8">
        <f>ROUND(K365*L365,2)</f>
        <v>337.56</v>
      </c>
    </row>
    <row r="366" spans="2:13" ht="76.5" customHeight="1" x14ac:dyDescent="0.2">
      <c r="B366" s="28"/>
      <c r="C366" s="28"/>
      <c r="D366" s="121" t="s">
        <v>303</v>
      </c>
      <c r="E366" s="121"/>
      <c r="F366" s="121"/>
      <c r="G366" s="121"/>
      <c r="H366" s="121"/>
      <c r="I366" s="121"/>
      <c r="J366" s="121"/>
      <c r="K366" s="121"/>
      <c r="L366" s="121"/>
      <c r="M366" s="121"/>
    </row>
    <row r="367" spans="2:13" ht="15.4" customHeight="1" x14ac:dyDescent="0.2">
      <c r="B367" s="3" t="s">
        <v>296</v>
      </c>
      <c r="C367" s="2" t="s">
        <v>92</v>
      </c>
      <c r="D367" s="121" t="s">
        <v>305</v>
      </c>
      <c r="E367" s="121"/>
      <c r="F367" s="121"/>
      <c r="G367" s="121"/>
      <c r="H367" s="121"/>
      <c r="I367" s="121"/>
      <c r="J367" s="121"/>
      <c r="K367" s="7">
        <f>ROUND(1,2)</f>
        <v>1</v>
      </c>
      <c r="L367" s="8">
        <v>493.4</v>
      </c>
      <c r="M367" s="8">
        <f>ROUND(K367*L367,2)</f>
        <v>493.4</v>
      </c>
    </row>
    <row r="368" spans="2:13" ht="12" customHeight="1" x14ac:dyDescent="0.2">
      <c r="B368" s="28"/>
      <c r="C368" s="28"/>
      <c r="D368" s="121" t="s">
        <v>306</v>
      </c>
      <c r="E368" s="121"/>
      <c r="F368" s="121"/>
      <c r="G368" s="121"/>
      <c r="H368" s="121"/>
      <c r="I368" s="121"/>
      <c r="J368" s="121"/>
      <c r="K368" s="121"/>
      <c r="L368" s="121"/>
      <c r="M368" s="121"/>
    </row>
    <row r="369" spans="2:13" ht="15.4" customHeight="1" x14ac:dyDescent="0.2">
      <c r="B369" s="3" t="s">
        <v>300</v>
      </c>
      <c r="C369" s="2" t="s">
        <v>92</v>
      </c>
      <c r="D369" s="121" t="s">
        <v>308</v>
      </c>
      <c r="E369" s="121"/>
      <c r="F369" s="121"/>
      <c r="G369" s="121"/>
      <c r="H369" s="121"/>
      <c r="I369" s="121"/>
      <c r="J369" s="121"/>
      <c r="K369" s="7">
        <f>ROUND(3,2)</f>
        <v>3</v>
      </c>
      <c r="L369" s="8">
        <v>33.76</v>
      </c>
      <c r="M369" s="8">
        <f>ROUND(K369*L369,2)</f>
        <v>101.28</v>
      </c>
    </row>
    <row r="370" spans="2:13" ht="54" customHeight="1" x14ac:dyDescent="0.2">
      <c r="B370" s="28"/>
      <c r="C370" s="28"/>
      <c r="D370" s="121" t="s">
        <v>309</v>
      </c>
      <c r="E370" s="121"/>
      <c r="F370" s="121"/>
      <c r="G370" s="121"/>
      <c r="H370" s="121"/>
      <c r="I370" s="121"/>
      <c r="J370" s="121"/>
      <c r="K370" s="121"/>
      <c r="L370" s="121"/>
      <c r="M370" s="121"/>
    </row>
    <row r="371" spans="2:13" ht="15.4" customHeight="1" x14ac:dyDescent="0.2">
      <c r="B371" s="21"/>
      <c r="C371" s="21"/>
      <c r="D371" s="113" t="s">
        <v>274</v>
      </c>
      <c r="E371" s="113"/>
      <c r="F371" s="74"/>
      <c r="G371" s="74"/>
      <c r="H371" s="74"/>
      <c r="I371" s="74"/>
      <c r="J371" s="74"/>
      <c r="K371" s="74"/>
      <c r="L371" s="75"/>
      <c r="M371" s="75">
        <f>M340+M348+M350+M352+M354+M363+M365+M367+M369</f>
        <v>20937.840000000004</v>
      </c>
    </row>
    <row r="372" spans="2:13" ht="15.4" customHeight="1" x14ac:dyDescent="0.2">
      <c r="B372" s="76" t="s">
        <v>311</v>
      </c>
      <c r="C372" s="77"/>
      <c r="D372" s="123" t="s">
        <v>312</v>
      </c>
      <c r="E372" s="123"/>
      <c r="F372" s="123"/>
      <c r="G372" s="123"/>
      <c r="H372" s="123"/>
      <c r="I372" s="123"/>
      <c r="J372" s="123"/>
      <c r="K372" s="77"/>
      <c r="L372" s="78"/>
      <c r="M372" s="78"/>
    </row>
    <row r="373" spans="2:13" ht="15.4" customHeight="1" x14ac:dyDescent="0.2">
      <c r="B373" s="3" t="s">
        <v>313</v>
      </c>
      <c r="C373" s="2" t="s">
        <v>14</v>
      </c>
      <c r="D373" s="121" t="s">
        <v>314</v>
      </c>
      <c r="E373" s="121"/>
      <c r="F373" s="121"/>
      <c r="G373" s="121"/>
      <c r="H373" s="121"/>
      <c r="I373" s="121"/>
      <c r="J373" s="121"/>
      <c r="K373" s="7">
        <v>150</v>
      </c>
      <c r="L373" s="8">
        <v>9.56</v>
      </c>
      <c r="M373" s="8">
        <f>ROUND(K373*L373,2)</f>
        <v>1434</v>
      </c>
    </row>
    <row r="374" spans="2:13" ht="35.25" customHeight="1" x14ac:dyDescent="0.2">
      <c r="B374" s="28"/>
      <c r="C374" s="28"/>
      <c r="D374" s="121" t="s">
        <v>315</v>
      </c>
      <c r="E374" s="121"/>
      <c r="F374" s="121"/>
      <c r="G374" s="121"/>
      <c r="H374" s="121"/>
      <c r="I374" s="121"/>
      <c r="J374" s="121"/>
      <c r="K374" s="121"/>
      <c r="L374" s="121"/>
      <c r="M374" s="121"/>
    </row>
    <row r="375" spans="2:13" ht="15.4" customHeight="1" x14ac:dyDescent="0.2">
      <c r="B375" s="3" t="s">
        <v>316</v>
      </c>
      <c r="C375" s="2" t="s">
        <v>126</v>
      </c>
      <c r="D375" s="121" t="s">
        <v>318</v>
      </c>
      <c r="E375" s="121"/>
      <c r="F375" s="121"/>
      <c r="G375" s="121"/>
      <c r="H375" s="121"/>
      <c r="I375" s="121"/>
      <c r="J375" s="121"/>
      <c r="K375" s="7">
        <f>ROUND(600,2)</f>
        <v>600</v>
      </c>
      <c r="L375" s="8">
        <v>3.74</v>
      </c>
      <c r="M375" s="8">
        <f>ROUND(K375*L375,2)</f>
        <v>2244</v>
      </c>
    </row>
    <row r="376" spans="2:13" ht="36" customHeight="1" x14ac:dyDescent="0.2">
      <c r="B376" s="28"/>
      <c r="C376" s="28"/>
      <c r="D376" s="121" t="s">
        <v>319</v>
      </c>
      <c r="E376" s="121"/>
      <c r="F376" s="121"/>
      <c r="G376" s="121"/>
      <c r="H376" s="121"/>
      <c r="I376" s="121"/>
      <c r="J376" s="121"/>
      <c r="K376" s="121"/>
      <c r="L376" s="121"/>
      <c r="M376" s="121"/>
    </row>
    <row r="377" spans="2:13" ht="15.4" customHeight="1" x14ac:dyDescent="0.2">
      <c r="B377" s="3" t="s">
        <v>320</v>
      </c>
      <c r="C377" s="2" t="s">
        <v>126</v>
      </c>
      <c r="D377" s="121" t="s">
        <v>322</v>
      </c>
      <c r="E377" s="121"/>
      <c r="F377" s="121"/>
      <c r="G377" s="121"/>
      <c r="H377" s="121"/>
      <c r="I377" s="121"/>
      <c r="J377" s="121"/>
      <c r="K377" s="7">
        <f>ROUND(600,2)</f>
        <v>600</v>
      </c>
      <c r="L377" s="8">
        <v>2.36</v>
      </c>
      <c r="M377" s="8">
        <f>ROUND(K377*L377,2)</f>
        <v>1416</v>
      </c>
    </row>
    <row r="378" spans="2:13" ht="24.75" customHeight="1" x14ac:dyDescent="0.2">
      <c r="B378" s="28"/>
      <c r="C378" s="28"/>
      <c r="D378" s="121" t="s">
        <v>323</v>
      </c>
      <c r="E378" s="121"/>
      <c r="F378" s="121"/>
      <c r="G378" s="121"/>
      <c r="H378" s="121"/>
      <c r="I378" s="121"/>
      <c r="J378" s="121"/>
      <c r="K378" s="121"/>
      <c r="L378" s="121"/>
      <c r="M378" s="121"/>
    </row>
    <row r="379" spans="2:13" ht="15.4" customHeight="1" x14ac:dyDescent="0.2">
      <c r="B379" s="21"/>
      <c r="C379" s="21"/>
      <c r="D379" s="113" t="s">
        <v>311</v>
      </c>
      <c r="E379" s="113"/>
      <c r="F379" s="74"/>
      <c r="G379" s="74"/>
      <c r="H379" s="74"/>
      <c r="I379" s="74"/>
      <c r="J379" s="74"/>
      <c r="K379" s="74"/>
      <c r="L379" s="75"/>
      <c r="M379" s="75">
        <f>M373+M375+M377</f>
        <v>5094</v>
      </c>
    </row>
    <row r="380" spans="2:13" ht="15.4" customHeight="1" x14ac:dyDescent="0.2">
      <c r="B380" s="76" t="s">
        <v>325</v>
      </c>
      <c r="C380" s="77"/>
      <c r="D380" s="123" t="s">
        <v>326</v>
      </c>
      <c r="E380" s="123"/>
      <c r="F380" s="123"/>
      <c r="G380" s="123"/>
      <c r="H380" s="123"/>
      <c r="I380" s="123"/>
      <c r="J380" s="123"/>
      <c r="K380" s="77"/>
      <c r="L380" s="78"/>
      <c r="M380" s="78"/>
    </row>
    <row r="381" spans="2:13" ht="15.4" customHeight="1" x14ac:dyDescent="0.2">
      <c r="B381" s="3" t="s">
        <v>327</v>
      </c>
      <c r="C381" s="2" t="s">
        <v>92</v>
      </c>
      <c r="D381" s="121" t="s">
        <v>329</v>
      </c>
      <c r="E381" s="121"/>
      <c r="F381" s="121"/>
      <c r="G381" s="121"/>
      <c r="H381" s="121"/>
      <c r="I381" s="121"/>
      <c r="J381" s="121"/>
      <c r="K381" s="7">
        <f>ROUND(1,2)</f>
        <v>1</v>
      </c>
      <c r="L381" s="8">
        <v>479.72</v>
      </c>
      <c r="M381" s="8">
        <f>ROUND(K381*L381,2)</f>
        <v>479.72</v>
      </c>
    </row>
    <row r="382" spans="2:13" ht="54" customHeight="1" x14ac:dyDescent="0.2">
      <c r="B382" s="28"/>
      <c r="C382" s="28"/>
      <c r="D382" s="121" t="s">
        <v>330</v>
      </c>
      <c r="E382" s="121"/>
      <c r="F382" s="121"/>
      <c r="G382" s="121"/>
      <c r="H382" s="121"/>
      <c r="I382" s="121"/>
      <c r="J382" s="121"/>
      <c r="K382" s="121"/>
      <c r="L382" s="121"/>
      <c r="M382" s="121"/>
    </row>
    <row r="383" spans="2:13" ht="15.4" customHeight="1" x14ac:dyDescent="0.2">
      <c r="B383" s="3" t="s">
        <v>331</v>
      </c>
      <c r="C383" s="2" t="s">
        <v>92</v>
      </c>
      <c r="D383" s="121" t="s">
        <v>333</v>
      </c>
      <c r="E383" s="121"/>
      <c r="F383" s="121"/>
      <c r="G383" s="121"/>
      <c r="H383" s="121"/>
      <c r="I383" s="121"/>
      <c r="J383" s="121"/>
      <c r="K383" s="7">
        <f>ROUND(1,2)</f>
        <v>1</v>
      </c>
      <c r="L383" s="8">
        <v>336.23</v>
      </c>
      <c r="M383" s="8">
        <f>ROUND(K383*L383,2)</f>
        <v>336.23</v>
      </c>
    </row>
    <row r="384" spans="2:13" ht="43.5" customHeight="1" x14ac:dyDescent="0.2">
      <c r="B384" s="28"/>
      <c r="C384" s="28"/>
      <c r="D384" s="121" t="s">
        <v>334</v>
      </c>
      <c r="E384" s="121"/>
      <c r="F384" s="121"/>
      <c r="G384" s="121"/>
      <c r="H384" s="121"/>
      <c r="I384" s="121"/>
      <c r="J384" s="121"/>
      <c r="K384" s="121"/>
      <c r="L384" s="121"/>
      <c r="M384" s="121"/>
    </row>
    <row r="385" spans="2:13" ht="15.4" customHeight="1" x14ac:dyDescent="0.2">
      <c r="B385" s="3" t="s">
        <v>335</v>
      </c>
      <c r="C385" s="2" t="s">
        <v>92</v>
      </c>
      <c r="D385" s="121" t="s">
        <v>337</v>
      </c>
      <c r="E385" s="121"/>
      <c r="F385" s="121"/>
      <c r="G385" s="121"/>
      <c r="H385" s="121"/>
      <c r="I385" s="121"/>
      <c r="J385" s="121"/>
      <c r="K385" s="7">
        <f>ROUND(5,2)</f>
        <v>5</v>
      </c>
      <c r="L385" s="8">
        <v>617.49</v>
      </c>
      <c r="M385" s="8">
        <f>ROUND(K385*L385,2)</f>
        <v>3087.45</v>
      </c>
    </row>
    <row r="386" spans="2:13" ht="42.75" customHeight="1" x14ac:dyDescent="0.2">
      <c r="B386" s="28"/>
      <c r="C386" s="28"/>
      <c r="D386" s="121" t="s">
        <v>338</v>
      </c>
      <c r="E386" s="121"/>
      <c r="F386" s="121"/>
      <c r="G386" s="121"/>
      <c r="H386" s="121"/>
      <c r="I386" s="121"/>
      <c r="J386" s="121"/>
      <c r="K386" s="121"/>
      <c r="L386" s="121"/>
      <c r="M386" s="121"/>
    </row>
    <row r="387" spans="2:13" ht="15.4" customHeight="1" x14ac:dyDescent="0.2">
      <c r="B387" s="3" t="s">
        <v>339</v>
      </c>
      <c r="C387" s="2" t="s">
        <v>92</v>
      </c>
      <c r="D387" s="121" t="s">
        <v>341</v>
      </c>
      <c r="E387" s="121"/>
      <c r="F387" s="121"/>
      <c r="G387" s="121"/>
      <c r="H387" s="121"/>
      <c r="I387" s="121"/>
      <c r="J387" s="121"/>
      <c r="K387" s="7">
        <f>ROUND(2,2)</f>
        <v>2</v>
      </c>
      <c r="L387" s="8">
        <v>267.98</v>
      </c>
      <c r="M387" s="8">
        <f>ROUND(K387*L387,2)</f>
        <v>535.96</v>
      </c>
    </row>
    <row r="388" spans="2:13" ht="36" customHeight="1" x14ac:dyDescent="0.2">
      <c r="B388" s="28"/>
      <c r="C388" s="28"/>
      <c r="D388" s="121" t="s">
        <v>342</v>
      </c>
      <c r="E388" s="121"/>
      <c r="F388" s="121"/>
      <c r="G388" s="121"/>
      <c r="H388" s="121"/>
      <c r="I388" s="121"/>
      <c r="J388" s="121"/>
      <c r="K388" s="121"/>
      <c r="L388" s="121"/>
      <c r="M388" s="121"/>
    </row>
    <row r="389" spans="2:13" ht="20.25" customHeight="1" x14ac:dyDescent="0.2">
      <c r="B389" s="3" t="s">
        <v>343</v>
      </c>
      <c r="C389" s="2" t="s">
        <v>92</v>
      </c>
      <c r="D389" s="121" t="s">
        <v>345</v>
      </c>
      <c r="E389" s="121"/>
      <c r="F389" s="121"/>
      <c r="G389" s="121"/>
      <c r="H389" s="121"/>
      <c r="I389" s="121"/>
      <c r="J389" s="121"/>
      <c r="K389" s="7">
        <f>ROUND(1,2)</f>
        <v>1</v>
      </c>
      <c r="L389" s="8">
        <v>1826.34</v>
      </c>
      <c r="M389" s="8">
        <f>ROUND(K389*L389,2)</f>
        <v>1826.34</v>
      </c>
    </row>
    <row r="390" spans="2:13" ht="45.75" customHeight="1" x14ac:dyDescent="0.2">
      <c r="B390" s="28"/>
      <c r="C390" s="28"/>
      <c r="D390" s="121" t="s">
        <v>346</v>
      </c>
      <c r="E390" s="121"/>
      <c r="F390" s="121"/>
      <c r="G390" s="121"/>
      <c r="H390" s="121"/>
      <c r="I390" s="121"/>
      <c r="J390" s="121"/>
      <c r="K390" s="121"/>
      <c r="L390" s="121"/>
      <c r="M390" s="121"/>
    </row>
    <row r="391" spans="2:13" ht="14.25" customHeight="1" x14ac:dyDescent="0.2">
      <c r="B391" s="3" t="s">
        <v>425</v>
      </c>
      <c r="C391" s="2" t="s">
        <v>126</v>
      </c>
      <c r="D391" s="121" t="s">
        <v>270</v>
      </c>
      <c r="E391" s="121"/>
      <c r="F391" s="121"/>
      <c r="G391" s="121"/>
      <c r="H391" s="121"/>
      <c r="I391" s="121"/>
      <c r="J391" s="121"/>
      <c r="K391" s="7">
        <f>SUM(K394:K394)</f>
        <v>10</v>
      </c>
      <c r="L391" s="8">
        <v>15</v>
      </c>
      <c r="M391" s="8">
        <f>ROUND(K391*L391,2)</f>
        <v>150</v>
      </c>
    </row>
    <row r="392" spans="2:13" ht="45" customHeight="1" x14ac:dyDescent="0.2">
      <c r="B392" s="28"/>
      <c r="C392" s="28"/>
      <c r="D392" s="121" t="s">
        <v>398</v>
      </c>
      <c r="E392" s="121"/>
      <c r="F392" s="121"/>
      <c r="G392" s="121"/>
      <c r="H392" s="121"/>
      <c r="I392" s="121"/>
      <c r="J392" s="121"/>
      <c r="K392" s="121"/>
      <c r="L392" s="121"/>
      <c r="M392" s="121"/>
    </row>
    <row r="393" spans="2:13" ht="20.25" customHeight="1" x14ac:dyDescent="0.2">
      <c r="B393" s="28"/>
      <c r="C393" s="28"/>
      <c r="D393" s="28"/>
      <c r="E393" s="9"/>
      <c r="F393" s="11" t="s">
        <v>17</v>
      </c>
      <c r="G393" s="11" t="s">
        <v>18</v>
      </c>
      <c r="H393" s="11" t="s">
        <v>19</v>
      </c>
      <c r="I393" s="11" t="s">
        <v>20</v>
      </c>
      <c r="J393" s="11" t="s">
        <v>21</v>
      </c>
      <c r="K393" s="11" t="s">
        <v>22</v>
      </c>
      <c r="L393" s="28"/>
      <c r="M393" s="28"/>
    </row>
    <row r="394" spans="2:13" ht="20.25" customHeight="1" x14ac:dyDescent="0.2">
      <c r="B394" s="28"/>
      <c r="C394" s="28"/>
      <c r="D394" s="12"/>
      <c r="E394" s="13"/>
      <c r="F394" s="14">
        <v>2</v>
      </c>
      <c r="G394" s="15">
        <v>2</v>
      </c>
      <c r="H394" s="15">
        <v>2.5</v>
      </c>
      <c r="I394" s="15"/>
      <c r="J394" s="17">
        <f>ROUND(F394*G394*H394,3)</f>
        <v>10</v>
      </c>
      <c r="K394" s="19">
        <f>SUM(J394:J394)</f>
        <v>10</v>
      </c>
      <c r="L394" s="28"/>
      <c r="M394" s="28"/>
    </row>
    <row r="395" spans="2:13" ht="15" customHeight="1" x14ac:dyDescent="0.2">
      <c r="B395" s="3" t="s">
        <v>426</v>
      </c>
      <c r="C395" s="2" t="s">
        <v>92</v>
      </c>
      <c r="D395" s="121" t="s">
        <v>272</v>
      </c>
      <c r="E395" s="121"/>
      <c r="F395" s="121"/>
      <c r="G395" s="121"/>
      <c r="H395" s="121"/>
      <c r="I395" s="121"/>
      <c r="J395" s="121"/>
      <c r="K395" s="7">
        <f>SUM(K398:K399)</f>
        <v>4</v>
      </c>
      <c r="L395" s="8">
        <v>25</v>
      </c>
      <c r="M395" s="8">
        <f>ROUND(K395*L395,2)</f>
        <v>100</v>
      </c>
    </row>
    <row r="396" spans="2:13" ht="45" customHeight="1" x14ac:dyDescent="0.2">
      <c r="B396" s="28"/>
      <c r="C396" s="28"/>
      <c r="D396" s="121" t="s">
        <v>397</v>
      </c>
      <c r="E396" s="121"/>
      <c r="F396" s="121"/>
      <c r="G396" s="121"/>
      <c r="H396" s="121"/>
      <c r="I396" s="121"/>
      <c r="J396" s="121"/>
      <c r="K396" s="121"/>
      <c r="L396" s="121"/>
      <c r="M396" s="121"/>
    </row>
    <row r="397" spans="2:13" ht="20.25" customHeight="1" x14ac:dyDescent="0.2">
      <c r="B397" s="28"/>
      <c r="C397" s="28"/>
      <c r="D397" s="28"/>
      <c r="E397" s="9"/>
      <c r="F397" s="11" t="s">
        <v>17</v>
      </c>
      <c r="G397" s="11" t="s">
        <v>18</v>
      </c>
      <c r="H397" s="11" t="s">
        <v>19</v>
      </c>
      <c r="I397" s="11" t="s">
        <v>20</v>
      </c>
      <c r="J397" s="11" t="s">
        <v>21</v>
      </c>
      <c r="K397" s="11" t="s">
        <v>22</v>
      </c>
      <c r="L397" s="28"/>
      <c r="M397" s="28"/>
    </row>
    <row r="398" spans="2:13" ht="15.75" customHeight="1" x14ac:dyDescent="0.2">
      <c r="B398" s="28"/>
      <c r="C398" s="28"/>
      <c r="D398" s="12"/>
      <c r="E398" s="13" t="s">
        <v>133</v>
      </c>
      <c r="F398" s="14">
        <v>2</v>
      </c>
      <c r="G398" s="15"/>
      <c r="H398" s="15"/>
      <c r="I398" s="15"/>
      <c r="J398" s="17">
        <f>ROUND(F398,3)</f>
        <v>2</v>
      </c>
      <c r="K398" s="29"/>
      <c r="L398" s="28"/>
      <c r="M398" s="28"/>
    </row>
    <row r="399" spans="2:13" ht="15.75" customHeight="1" x14ac:dyDescent="0.2">
      <c r="B399" s="28"/>
      <c r="C399" s="28"/>
      <c r="D399" s="12"/>
      <c r="E399" s="2" t="s">
        <v>134</v>
      </c>
      <c r="F399" s="1">
        <v>2</v>
      </c>
      <c r="G399" s="8"/>
      <c r="H399" s="8"/>
      <c r="I399" s="8"/>
      <c r="J399" s="16">
        <f>ROUND(F399,3)</f>
        <v>2</v>
      </c>
      <c r="K399" s="18">
        <f>SUM(J398:J399)</f>
        <v>4</v>
      </c>
      <c r="L399" s="28"/>
      <c r="M399" s="28"/>
    </row>
    <row r="400" spans="2:13" ht="15.4" customHeight="1" x14ac:dyDescent="0.2">
      <c r="B400" s="21"/>
      <c r="C400" s="21"/>
      <c r="D400" s="113" t="s">
        <v>325</v>
      </c>
      <c r="E400" s="113"/>
      <c r="F400" s="74"/>
      <c r="G400" s="74"/>
      <c r="H400" s="74"/>
      <c r="I400" s="74"/>
      <c r="J400" s="74"/>
      <c r="K400" s="74"/>
      <c r="L400" s="75"/>
      <c r="M400" s="75">
        <f>M381+M383+M385+M387+M389+M391+M395</f>
        <v>6515.7</v>
      </c>
    </row>
    <row r="401" spans="2:13" ht="15.4" customHeight="1" x14ac:dyDescent="0.2">
      <c r="B401" s="76" t="s">
        <v>348</v>
      </c>
      <c r="C401" s="77"/>
      <c r="D401" s="123" t="s">
        <v>349</v>
      </c>
      <c r="E401" s="123"/>
      <c r="F401" s="123"/>
      <c r="G401" s="123"/>
      <c r="H401" s="123"/>
      <c r="I401" s="123"/>
      <c r="J401" s="123"/>
      <c r="K401" s="77"/>
      <c r="L401" s="78"/>
      <c r="M401" s="78"/>
    </row>
    <row r="402" spans="2:13" ht="15.4" customHeight="1" x14ac:dyDescent="0.2">
      <c r="B402" s="3" t="s">
        <v>350</v>
      </c>
      <c r="C402" s="2" t="s">
        <v>10</v>
      </c>
      <c r="D402" s="121" t="s">
        <v>352</v>
      </c>
      <c r="E402" s="121"/>
      <c r="F402" s="121"/>
      <c r="G402" s="121"/>
      <c r="H402" s="121"/>
      <c r="I402" s="121"/>
      <c r="J402" s="121"/>
      <c r="K402" s="7">
        <f>ROUND(1,2)</f>
        <v>1</v>
      </c>
      <c r="L402" s="8">
        <v>450</v>
      </c>
      <c r="M402" s="8">
        <f>ROUND(K402*L402,2)</f>
        <v>450</v>
      </c>
    </row>
    <row r="403" spans="2:13" ht="78" customHeight="1" x14ac:dyDescent="0.2">
      <c r="B403" s="28"/>
      <c r="C403" s="28"/>
      <c r="D403" s="121" t="s">
        <v>400</v>
      </c>
      <c r="E403" s="121"/>
      <c r="F403" s="121"/>
      <c r="G403" s="121"/>
      <c r="H403" s="121"/>
      <c r="I403" s="121"/>
      <c r="J403" s="121"/>
      <c r="K403" s="121"/>
      <c r="L403" s="121"/>
      <c r="M403" s="121"/>
    </row>
    <row r="404" spans="2:13" ht="15.4" customHeight="1" x14ac:dyDescent="0.2">
      <c r="B404" s="3" t="s">
        <v>353</v>
      </c>
      <c r="C404" s="2" t="s">
        <v>10</v>
      </c>
      <c r="D404" s="121" t="s">
        <v>355</v>
      </c>
      <c r="E404" s="121"/>
      <c r="F404" s="121"/>
      <c r="G404" s="121"/>
      <c r="H404" s="121"/>
      <c r="I404" s="121"/>
      <c r="J404" s="121"/>
      <c r="K404" s="7">
        <f>ROUND(1,2)</f>
        <v>1</v>
      </c>
      <c r="L404" s="8">
        <v>320</v>
      </c>
      <c r="M404" s="8">
        <f>ROUND(K404*L404,2)</f>
        <v>320</v>
      </c>
    </row>
    <row r="405" spans="2:13" ht="107.25" customHeight="1" x14ac:dyDescent="0.2">
      <c r="B405" s="28"/>
      <c r="C405" s="28"/>
      <c r="D405" s="121" t="s">
        <v>399</v>
      </c>
      <c r="E405" s="121"/>
      <c r="F405" s="121"/>
      <c r="G405" s="121"/>
      <c r="H405" s="121"/>
      <c r="I405" s="121"/>
      <c r="J405" s="121"/>
      <c r="K405" s="121"/>
      <c r="L405" s="121"/>
      <c r="M405" s="121"/>
    </row>
    <row r="406" spans="2:13" ht="15.4" customHeight="1" x14ac:dyDescent="0.2">
      <c r="B406" s="21"/>
      <c r="C406" s="21"/>
      <c r="D406" s="113" t="s">
        <v>348</v>
      </c>
      <c r="E406" s="113"/>
      <c r="F406" s="74"/>
      <c r="G406" s="74"/>
      <c r="H406" s="74"/>
      <c r="I406" s="74"/>
      <c r="J406" s="74"/>
      <c r="K406" s="74"/>
      <c r="L406" s="75"/>
      <c r="M406" s="75">
        <f>M402+M404</f>
        <v>770</v>
      </c>
    </row>
    <row r="407" spans="2:13" ht="15.4" customHeight="1" x14ac:dyDescent="0.2">
      <c r="B407" s="122" t="s">
        <v>357</v>
      </c>
      <c r="C407" s="122"/>
      <c r="D407" s="123" t="s">
        <v>358</v>
      </c>
      <c r="E407" s="123"/>
      <c r="F407" s="123"/>
      <c r="G407" s="123"/>
      <c r="H407" s="123"/>
      <c r="I407" s="123"/>
      <c r="J407" s="123"/>
      <c r="K407" s="77"/>
      <c r="L407" s="78"/>
      <c r="M407" s="78"/>
    </row>
    <row r="408" spans="2:13" ht="15.4" customHeight="1" x14ac:dyDescent="0.2">
      <c r="B408" s="3" t="s">
        <v>359</v>
      </c>
      <c r="C408" s="2" t="s">
        <v>14</v>
      </c>
      <c r="D408" s="121" t="s">
        <v>435</v>
      </c>
      <c r="E408" s="121"/>
      <c r="F408" s="121"/>
      <c r="G408" s="121"/>
      <c r="H408" s="121"/>
      <c r="I408" s="121"/>
      <c r="J408" s="121"/>
      <c r="K408" s="7">
        <f>SUM(K412:K417)</f>
        <v>313.84799999999996</v>
      </c>
      <c r="L408" s="8">
        <v>12.89</v>
      </c>
      <c r="M408" s="8">
        <f>ROUND(K408*L408,2)</f>
        <v>4045.5</v>
      </c>
    </row>
    <row r="409" spans="2:13" ht="23.25" customHeight="1" x14ac:dyDescent="0.2">
      <c r="B409" s="28"/>
      <c r="C409" s="28"/>
      <c r="D409" s="121" t="s">
        <v>436</v>
      </c>
      <c r="E409" s="121"/>
      <c r="F409" s="121"/>
      <c r="G409" s="121"/>
      <c r="H409" s="121"/>
      <c r="I409" s="121"/>
      <c r="J409" s="121"/>
      <c r="K409" s="121"/>
      <c r="L409" s="121"/>
      <c r="M409" s="121"/>
    </row>
    <row r="410" spans="2:13" ht="15" customHeight="1" x14ac:dyDescent="0.2">
      <c r="B410" s="28"/>
      <c r="C410" s="28"/>
      <c r="D410" s="28"/>
      <c r="E410" s="9"/>
      <c r="F410" s="11" t="s">
        <v>17</v>
      </c>
      <c r="G410" s="11" t="s">
        <v>18</v>
      </c>
      <c r="H410" s="11" t="s">
        <v>19</v>
      </c>
      <c r="I410" s="11" t="s">
        <v>20</v>
      </c>
      <c r="J410" s="11" t="s">
        <v>21</v>
      </c>
      <c r="K410" s="11" t="s">
        <v>22</v>
      </c>
      <c r="L410" s="28"/>
      <c r="M410" s="28"/>
    </row>
    <row r="411" spans="2:13" ht="21.75" customHeight="1" x14ac:dyDescent="0.2">
      <c r="B411" s="28"/>
      <c r="C411" s="28"/>
      <c r="D411" s="28"/>
      <c r="E411" s="50" t="s">
        <v>431</v>
      </c>
      <c r="F411" s="45">
        <v>362.5</v>
      </c>
      <c r="G411" s="45"/>
      <c r="H411" s="45"/>
      <c r="I411" s="45"/>
      <c r="J411" s="49">
        <f t="shared" ref="J411:J416" si="7">ROUND(F411,3)</f>
        <v>362.5</v>
      </c>
      <c r="K411" s="45"/>
      <c r="L411" s="28"/>
      <c r="M411" s="28"/>
    </row>
    <row r="412" spans="2:13" ht="21.2" customHeight="1" x14ac:dyDescent="0.2">
      <c r="B412" s="28"/>
      <c r="C412" s="28"/>
      <c r="D412" s="12"/>
      <c r="E412" s="46" t="s">
        <v>362</v>
      </c>
      <c r="F412" s="47">
        <v>227.71</v>
      </c>
      <c r="G412" s="48"/>
      <c r="H412" s="48"/>
      <c r="I412" s="48"/>
      <c r="J412" s="49">
        <f t="shared" si="7"/>
        <v>227.71</v>
      </c>
      <c r="K412" s="39"/>
      <c r="L412" s="28"/>
      <c r="M412" s="28"/>
    </row>
    <row r="413" spans="2:13" ht="23.25" customHeight="1" x14ac:dyDescent="0.2">
      <c r="B413" s="28"/>
      <c r="C413" s="28"/>
      <c r="D413" s="12"/>
      <c r="E413" s="2" t="s">
        <v>363</v>
      </c>
      <c r="F413" s="1">
        <v>111.55</v>
      </c>
      <c r="G413" s="8"/>
      <c r="H413" s="8"/>
      <c r="I413" s="8"/>
      <c r="J413" s="16">
        <f t="shared" si="7"/>
        <v>111.55</v>
      </c>
      <c r="K413" s="28"/>
      <c r="L413" s="28"/>
      <c r="M413" s="28"/>
    </row>
    <row r="414" spans="2:13" ht="24.75" customHeight="1" x14ac:dyDescent="0.2">
      <c r="B414" s="28"/>
      <c r="C414" s="28"/>
      <c r="D414" s="12"/>
      <c r="E414" s="2" t="s">
        <v>432</v>
      </c>
      <c r="F414" s="1">
        <v>-150</v>
      </c>
      <c r="G414" s="8"/>
      <c r="H414" s="8"/>
      <c r="I414" s="8"/>
      <c r="J414" s="16">
        <f t="shared" si="7"/>
        <v>-150</v>
      </c>
      <c r="K414" s="28"/>
      <c r="L414" s="28"/>
      <c r="M414" s="28"/>
    </row>
    <row r="415" spans="2:13" ht="15" customHeight="1" x14ac:dyDescent="0.2">
      <c r="B415" s="28"/>
      <c r="C415" s="28"/>
      <c r="D415" s="12"/>
      <c r="E415" s="2" t="s">
        <v>364</v>
      </c>
      <c r="F415" s="1">
        <v>-227.99</v>
      </c>
      <c r="G415" s="8"/>
      <c r="H415" s="8"/>
      <c r="I415" s="8"/>
      <c r="J415" s="16">
        <f t="shared" si="7"/>
        <v>-227.99</v>
      </c>
      <c r="K415" s="28"/>
      <c r="L415" s="28"/>
      <c r="M415" s="28"/>
    </row>
    <row r="416" spans="2:13" ht="15" customHeight="1" x14ac:dyDescent="0.2">
      <c r="B416" s="28"/>
      <c r="C416" s="28"/>
      <c r="D416" s="12"/>
      <c r="E416" s="2" t="s">
        <v>365</v>
      </c>
      <c r="F416" s="1">
        <v>-62.23</v>
      </c>
      <c r="G416" s="8"/>
      <c r="H416" s="8"/>
      <c r="I416" s="8"/>
      <c r="J416" s="16">
        <f t="shared" si="7"/>
        <v>-62.23</v>
      </c>
      <c r="K416" s="28"/>
      <c r="L416" s="28"/>
      <c r="M416" s="28"/>
    </row>
    <row r="417" spans="2:13" ht="21.75" customHeight="1" x14ac:dyDescent="0.2">
      <c r="B417" s="28"/>
      <c r="C417" s="28"/>
      <c r="D417" s="12"/>
      <c r="E417" s="2" t="s">
        <v>447</v>
      </c>
      <c r="F417" s="1">
        <v>1.2</v>
      </c>
      <c r="G417" s="8"/>
      <c r="H417" s="8"/>
      <c r="I417" s="8"/>
      <c r="J417" s="16">
        <f>SUM(J411:J416)</f>
        <v>261.53999999999996</v>
      </c>
      <c r="K417" s="7">
        <f>J417*F417</f>
        <v>313.84799999999996</v>
      </c>
      <c r="L417" s="28"/>
      <c r="M417" s="28"/>
    </row>
    <row r="418" spans="2:13" ht="26.25" customHeight="1" x14ac:dyDescent="0.2">
      <c r="B418" s="3" t="s">
        <v>366</v>
      </c>
      <c r="C418" s="2" t="s">
        <v>14</v>
      </c>
      <c r="D418" s="121" t="s">
        <v>368</v>
      </c>
      <c r="E418" s="121"/>
      <c r="F418" s="121"/>
      <c r="G418" s="121"/>
      <c r="H418" s="121"/>
      <c r="I418" s="121"/>
      <c r="J418" s="121"/>
      <c r="K418" s="7">
        <f>SUM(K421:K427)</f>
        <v>313.84799999999996</v>
      </c>
      <c r="L418" s="8">
        <v>6.12</v>
      </c>
      <c r="M418" s="8">
        <f>ROUND(K418*L418,2)</f>
        <v>1920.75</v>
      </c>
    </row>
    <row r="419" spans="2:13" ht="33" customHeight="1" x14ac:dyDescent="0.2">
      <c r="B419" s="28"/>
      <c r="C419" s="28"/>
      <c r="D419" s="121" t="s">
        <v>369</v>
      </c>
      <c r="E419" s="121"/>
      <c r="F419" s="121"/>
      <c r="G419" s="121"/>
      <c r="H419" s="121"/>
      <c r="I419" s="121"/>
      <c r="J419" s="121"/>
      <c r="K419" s="121"/>
      <c r="L419" s="121"/>
      <c r="M419" s="121"/>
    </row>
    <row r="420" spans="2:13" ht="15" customHeight="1" x14ac:dyDescent="0.2">
      <c r="B420" s="28"/>
      <c r="C420" s="28"/>
      <c r="D420" s="28"/>
      <c r="E420" s="9"/>
      <c r="F420" s="11" t="s">
        <v>17</v>
      </c>
      <c r="G420" s="11" t="s">
        <v>18</v>
      </c>
      <c r="H420" s="11" t="s">
        <v>19</v>
      </c>
      <c r="I420" s="11" t="s">
        <v>20</v>
      </c>
      <c r="J420" s="11" t="s">
        <v>21</v>
      </c>
      <c r="K420" s="11" t="s">
        <v>22</v>
      </c>
      <c r="L420" s="28"/>
      <c r="M420" s="28"/>
    </row>
    <row r="421" spans="2:13" ht="21.2" customHeight="1" x14ac:dyDescent="0.2">
      <c r="B421" s="28"/>
      <c r="C421" s="28"/>
      <c r="D421" s="12"/>
      <c r="E421" s="50" t="s">
        <v>431</v>
      </c>
      <c r="F421" s="45">
        <v>362.5</v>
      </c>
      <c r="G421" s="45"/>
      <c r="H421" s="45"/>
      <c r="I421" s="45"/>
      <c r="J421" s="49">
        <f t="shared" ref="J421:J426" si="8">ROUND(F421,3)</f>
        <v>362.5</v>
      </c>
      <c r="K421" s="45"/>
      <c r="L421" s="28"/>
      <c r="M421" s="28"/>
    </row>
    <row r="422" spans="2:13" ht="24" customHeight="1" x14ac:dyDescent="0.2">
      <c r="B422" s="28"/>
      <c r="C422" s="28"/>
      <c r="D422" s="12"/>
      <c r="E422" s="46" t="s">
        <v>362</v>
      </c>
      <c r="F422" s="47">
        <v>227.71</v>
      </c>
      <c r="G422" s="48"/>
      <c r="H422" s="48"/>
      <c r="I422" s="48"/>
      <c r="J422" s="49">
        <f t="shared" si="8"/>
        <v>227.71</v>
      </c>
      <c r="K422" s="39"/>
      <c r="L422" s="28"/>
      <c r="M422" s="28"/>
    </row>
    <row r="423" spans="2:13" ht="22.5" customHeight="1" x14ac:dyDescent="0.2">
      <c r="B423" s="28"/>
      <c r="C423" s="28"/>
      <c r="D423" s="12"/>
      <c r="E423" s="2" t="s">
        <v>363</v>
      </c>
      <c r="F423" s="1">
        <v>111.55</v>
      </c>
      <c r="G423" s="8"/>
      <c r="H423" s="8"/>
      <c r="I423" s="8"/>
      <c r="J423" s="16">
        <f t="shared" si="8"/>
        <v>111.55</v>
      </c>
      <c r="K423" s="28"/>
      <c r="L423" s="28"/>
      <c r="M423" s="28"/>
    </row>
    <row r="424" spans="2:13" ht="23.25" customHeight="1" x14ac:dyDescent="0.2">
      <c r="B424" s="28"/>
      <c r="C424" s="28"/>
      <c r="D424" s="12"/>
      <c r="E424" s="2" t="s">
        <v>432</v>
      </c>
      <c r="F424" s="1">
        <v>-150</v>
      </c>
      <c r="G424" s="8"/>
      <c r="H424" s="8"/>
      <c r="I424" s="8"/>
      <c r="J424" s="16">
        <f t="shared" si="8"/>
        <v>-150</v>
      </c>
      <c r="K424" s="28"/>
      <c r="L424" s="28"/>
      <c r="M424" s="28"/>
    </row>
    <row r="425" spans="2:13" ht="15" customHeight="1" x14ac:dyDescent="0.2">
      <c r="B425" s="28"/>
      <c r="C425" s="28"/>
      <c r="D425" s="12"/>
      <c r="E425" s="2" t="s">
        <v>364</v>
      </c>
      <c r="F425" s="1">
        <v>-227.99</v>
      </c>
      <c r="G425" s="8"/>
      <c r="H425" s="8"/>
      <c r="I425" s="8"/>
      <c r="J425" s="16">
        <f t="shared" si="8"/>
        <v>-227.99</v>
      </c>
      <c r="K425" s="28"/>
      <c r="L425" s="28"/>
      <c r="M425" s="28"/>
    </row>
    <row r="426" spans="2:13" ht="15" customHeight="1" x14ac:dyDescent="0.2">
      <c r="B426" s="28"/>
      <c r="C426" s="28"/>
      <c r="D426" s="12"/>
      <c r="E426" s="2" t="s">
        <v>365</v>
      </c>
      <c r="F426" s="1">
        <v>-62.23</v>
      </c>
      <c r="G426" s="8"/>
      <c r="H426" s="8"/>
      <c r="I426" s="8"/>
      <c r="J426" s="16">
        <f t="shared" si="8"/>
        <v>-62.23</v>
      </c>
      <c r="K426" s="28"/>
      <c r="L426" s="28"/>
      <c r="M426" s="28"/>
    </row>
    <row r="427" spans="2:13" ht="24" customHeight="1" x14ac:dyDescent="0.2">
      <c r="B427" s="28"/>
      <c r="C427" s="28"/>
      <c r="D427" s="12"/>
      <c r="E427" s="2" t="s">
        <v>447</v>
      </c>
      <c r="F427" s="1">
        <v>1.2</v>
      </c>
      <c r="G427" s="8"/>
      <c r="H427" s="8"/>
      <c r="I427" s="8"/>
      <c r="J427" s="16">
        <f>SUM(J421:J426)</f>
        <v>261.53999999999996</v>
      </c>
      <c r="K427" s="7">
        <f>J427*1.2</f>
        <v>313.84799999999996</v>
      </c>
      <c r="L427" s="28"/>
      <c r="M427" s="28"/>
    </row>
    <row r="428" spans="2:13" ht="15.4" customHeight="1" x14ac:dyDescent="0.2">
      <c r="B428" s="3" t="s">
        <v>370</v>
      </c>
      <c r="C428" s="2" t="s">
        <v>92</v>
      </c>
      <c r="D428" s="121" t="s">
        <v>372</v>
      </c>
      <c r="E428" s="121"/>
      <c r="F428" s="121"/>
      <c r="G428" s="121"/>
      <c r="H428" s="121"/>
      <c r="I428" s="121"/>
      <c r="J428" s="121"/>
      <c r="K428" s="7">
        <f>ROUND(3,2)</f>
        <v>3</v>
      </c>
      <c r="L428" s="8">
        <v>295.86</v>
      </c>
      <c r="M428" s="8">
        <f>ROUND(K428*L428,2)</f>
        <v>887.58</v>
      </c>
    </row>
    <row r="429" spans="2:13" ht="36" customHeight="1" x14ac:dyDescent="0.2">
      <c r="B429" s="28"/>
      <c r="C429" s="28"/>
      <c r="D429" s="121" t="s">
        <v>373</v>
      </c>
      <c r="E429" s="121"/>
      <c r="F429" s="121"/>
      <c r="G429" s="121"/>
      <c r="H429" s="121"/>
      <c r="I429" s="121"/>
      <c r="J429" s="121"/>
      <c r="K429" s="121"/>
      <c r="L429" s="121"/>
      <c r="M429" s="121"/>
    </row>
    <row r="430" spans="2:13" ht="15.4" customHeight="1" x14ac:dyDescent="0.2">
      <c r="B430" s="21"/>
      <c r="C430" s="21"/>
      <c r="D430" s="113" t="s">
        <v>357</v>
      </c>
      <c r="E430" s="113"/>
      <c r="F430" s="74"/>
      <c r="G430" s="74"/>
      <c r="H430" s="74"/>
      <c r="I430" s="74"/>
      <c r="J430" s="74"/>
      <c r="K430" s="74"/>
      <c r="L430" s="75"/>
      <c r="M430" s="75">
        <f>M408+M418+M428</f>
        <v>6853.83</v>
      </c>
    </row>
    <row r="431" spans="2:13" ht="15.4" customHeight="1" x14ac:dyDescent="0.2">
      <c r="B431" s="122" t="s">
        <v>375</v>
      </c>
      <c r="C431" s="122"/>
      <c r="D431" s="123" t="s">
        <v>376</v>
      </c>
      <c r="E431" s="123"/>
      <c r="F431" s="123"/>
      <c r="G431" s="123"/>
      <c r="H431" s="123"/>
      <c r="I431" s="123"/>
      <c r="J431" s="123"/>
      <c r="K431" s="77"/>
      <c r="L431" s="78"/>
      <c r="M431" s="78"/>
    </row>
    <row r="432" spans="2:13" ht="15.4" customHeight="1" x14ac:dyDescent="0.2">
      <c r="B432" s="3" t="s">
        <v>415</v>
      </c>
      <c r="C432" s="2" t="s">
        <v>85</v>
      </c>
      <c r="D432" s="121" t="s">
        <v>378</v>
      </c>
      <c r="E432" s="121"/>
      <c r="F432" s="121"/>
      <c r="G432" s="121"/>
      <c r="H432" s="121"/>
      <c r="I432" s="121"/>
      <c r="J432" s="121"/>
      <c r="K432" s="7">
        <f>ROUND(130,2)</f>
        <v>130</v>
      </c>
      <c r="L432" s="8">
        <v>13.59</v>
      </c>
      <c r="M432" s="8">
        <f>ROUND(K432*L432,2)</f>
        <v>1766.7</v>
      </c>
    </row>
    <row r="433" spans="2:13" ht="191.25" customHeight="1" x14ac:dyDescent="0.2">
      <c r="B433" s="28"/>
      <c r="C433" s="28"/>
      <c r="D433" s="121" t="s">
        <v>379</v>
      </c>
      <c r="E433" s="121"/>
      <c r="F433" s="121"/>
      <c r="G433" s="121"/>
      <c r="H433" s="121"/>
      <c r="I433" s="121"/>
      <c r="J433" s="121"/>
      <c r="K433" s="121"/>
      <c r="L433" s="121"/>
      <c r="M433" s="121"/>
    </row>
    <row r="434" spans="2:13" ht="15.4" customHeight="1" x14ac:dyDescent="0.2">
      <c r="B434" s="3" t="s">
        <v>416</v>
      </c>
      <c r="C434" s="2" t="s">
        <v>10</v>
      </c>
      <c r="D434" s="121" t="s">
        <v>381</v>
      </c>
      <c r="E434" s="121"/>
      <c r="F434" s="121"/>
      <c r="G434" s="121"/>
      <c r="H434" s="121"/>
      <c r="I434" s="121"/>
      <c r="J434" s="121"/>
      <c r="K434" s="7">
        <f>ROUND(1,2)</f>
        <v>1</v>
      </c>
      <c r="L434" s="8">
        <v>650</v>
      </c>
      <c r="M434" s="8">
        <f>ROUND(K434*L434,2)</f>
        <v>650</v>
      </c>
    </row>
    <row r="435" spans="2:13" ht="34.5" customHeight="1" x14ac:dyDescent="0.2">
      <c r="B435" s="28"/>
      <c r="C435" s="28"/>
      <c r="D435" s="121" t="s">
        <v>382</v>
      </c>
      <c r="E435" s="121"/>
      <c r="F435" s="121"/>
      <c r="G435" s="121"/>
      <c r="H435" s="121"/>
      <c r="I435" s="121"/>
      <c r="J435" s="121"/>
      <c r="K435" s="121"/>
      <c r="L435" s="121"/>
      <c r="M435" s="121"/>
    </row>
    <row r="436" spans="2:13" ht="15.4" customHeight="1" x14ac:dyDescent="0.2">
      <c r="B436" s="3" t="s">
        <v>417</v>
      </c>
      <c r="C436" s="2" t="s">
        <v>10</v>
      </c>
      <c r="D436" s="121" t="s">
        <v>384</v>
      </c>
      <c r="E436" s="121"/>
      <c r="F436" s="121"/>
      <c r="G436" s="121"/>
      <c r="H436" s="121"/>
      <c r="I436" s="121"/>
      <c r="J436" s="121"/>
      <c r="K436" s="7">
        <f>ROUND(1,2)</f>
        <v>1</v>
      </c>
      <c r="L436" s="8">
        <v>450</v>
      </c>
      <c r="M436" s="8">
        <f>ROUND(K436*L436,2)</f>
        <v>450</v>
      </c>
    </row>
    <row r="437" spans="2:13" ht="47.25" customHeight="1" x14ac:dyDescent="0.2">
      <c r="B437" s="28"/>
      <c r="C437" s="28"/>
      <c r="D437" s="121" t="s">
        <v>385</v>
      </c>
      <c r="E437" s="121"/>
      <c r="F437" s="121"/>
      <c r="G437" s="121"/>
      <c r="H437" s="121"/>
      <c r="I437" s="121"/>
      <c r="J437" s="121"/>
      <c r="K437" s="121"/>
      <c r="L437" s="121"/>
      <c r="M437" s="121"/>
    </row>
    <row r="438" spans="2:13" ht="15.4" customHeight="1" x14ac:dyDescent="0.2">
      <c r="B438" s="3" t="s">
        <v>418</v>
      </c>
      <c r="C438" s="2" t="s">
        <v>10</v>
      </c>
      <c r="D438" s="121" t="s">
        <v>387</v>
      </c>
      <c r="E438" s="121"/>
      <c r="F438" s="121"/>
      <c r="G438" s="121"/>
      <c r="H438" s="121"/>
      <c r="I438" s="121"/>
      <c r="J438" s="121"/>
      <c r="K438" s="7">
        <f>ROUND(1,2)</f>
        <v>1</v>
      </c>
      <c r="L438" s="8">
        <v>800</v>
      </c>
      <c r="M438" s="8">
        <f>ROUND(K438*L438,2)</f>
        <v>800</v>
      </c>
    </row>
    <row r="439" spans="2:13" ht="45" customHeight="1" x14ac:dyDescent="0.2">
      <c r="B439" s="28"/>
      <c r="C439" s="28"/>
      <c r="D439" s="121" t="s">
        <v>388</v>
      </c>
      <c r="E439" s="121"/>
      <c r="F439" s="121"/>
      <c r="G439" s="121"/>
      <c r="H439" s="121"/>
      <c r="I439" s="121"/>
      <c r="J439" s="121"/>
      <c r="K439" s="121"/>
      <c r="L439" s="121"/>
      <c r="M439" s="121"/>
    </row>
    <row r="440" spans="2:13" ht="15.4" customHeight="1" x14ac:dyDescent="0.2">
      <c r="B440" s="3" t="s">
        <v>419</v>
      </c>
      <c r="C440" s="2" t="s">
        <v>10</v>
      </c>
      <c r="D440" s="121" t="s">
        <v>390</v>
      </c>
      <c r="E440" s="121"/>
      <c r="F440" s="121"/>
      <c r="G440" s="121"/>
      <c r="H440" s="121"/>
      <c r="I440" s="121"/>
      <c r="J440" s="121"/>
      <c r="K440" s="7">
        <f>ROUND(1,2)</f>
        <v>1</v>
      </c>
      <c r="L440" s="8">
        <v>90</v>
      </c>
      <c r="M440" s="8">
        <f>ROUND(K440*L440,2)</f>
        <v>90</v>
      </c>
    </row>
    <row r="441" spans="2:13" ht="12" customHeight="1" x14ac:dyDescent="0.2">
      <c r="B441" s="28"/>
      <c r="C441" s="28"/>
      <c r="D441" s="121" t="s">
        <v>391</v>
      </c>
      <c r="E441" s="121"/>
      <c r="F441" s="121"/>
      <c r="G441" s="121"/>
      <c r="H441" s="121"/>
      <c r="I441" s="121"/>
      <c r="J441" s="121"/>
      <c r="K441" s="121"/>
      <c r="L441" s="121"/>
      <c r="M441" s="121"/>
    </row>
    <row r="442" spans="2:13" ht="15.4" customHeight="1" x14ac:dyDescent="0.2">
      <c r="B442" s="3" t="s">
        <v>420</v>
      </c>
      <c r="C442" s="2" t="s">
        <v>10</v>
      </c>
      <c r="D442" s="121" t="s">
        <v>393</v>
      </c>
      <c r="E442" s="121"/>
      <c r="F442" s="121"/>
      <c r="G442" s="121"/>
      <c r="H442" s="121"/>
      <c r="I442" s="121"/>
      <c r="J442" s="121"/>
      <c r="K442" s="7">
        <f>ROUND(1,2)</f>
        <v>1</v>
      </c>
      <c r="L442" s="8">
        <v>150</v>
      </c>
      <c r="M442" s="8">
        <f>ROUND(K442*L442,2)</f>
        <v>150</v>
      </c>
    </row>
    <row r="443" spans="2:13" ht="25.5" customHeight="1" x14ac:dyDescent="0.2">
      <c r="B443" s="28"/>
      <c r="C443" s="28"/>
      <c r="D443" s="121" t="s">
        <v>394</v>
      </c>
      <c r="E443" s="121"/>
      <c r="F443" s="121"/>
      <c r="G443" s="121"/>
      <c r="H443" s="121"/>
      <c r="I443" s="121"/>
      <c r="J443" s="121"/>
      <c r="K443" s="121"/>
      <c r="L443" s="121"/>
      <c r="M443" s="121"/>
    </row>
    <row r="444" spans="2:13" ht="15.4" customHeight="1" x14ac:dyDescent="0.2">
      <c r="B444" s="21"/>
      <c r="C444" s="21"/>
      <c r="D444" s="113" t="s">
        <v>375</v>
      </c>
      <c r="E444" s="113"/>
      <c r="F444" s="74"/>
      <c r="G444" s="74"/>
      <c r="H444" s="74"/>
      <c r="I444" s="74"/>
      <c r="J444" s="74"/>
      <c r="K444" s="74"/>
      <c r="L444" s="75"/>
      <c r="M444" s="75">
        <f>M432+M434+M436+M438+M440+M442</f>
        <v>3906.7</v>
      </c>
    </row>
    <row r="446" spans="2:13" x14ac:dyDescent="0.2">
      <c r="B446" s="114" t="s">
        <v>423</v>
      </c>
      <c r="C446" s="114"/>
      <c r="D446" s="114"/>
      <c r="E446" s="115" t="s">
        <v>424</v>
      </c>
      <c r="F446" s="115"/>
      <c r="G446" s="115"/>
      <c r="H446" s="115"/>
      <c r="I446" s="115"/>
      <c r="J446" s="115"/>
      <c r="K446" s="116" t="s">
        <v>401</v>
      </c>
      <c r="L446" s="116"/>
      <c r="M446" s="116"/>
    </row>
    <row r="447" spans="2:13" x14ac:dyDescent="0.2">
      <c r="B447" s="117">
        <v>1</v>
      </c>
      <c r="C447" s="117"/>
      <c r="D447" s="117"/>
      <c r="E447" s="118" t="s">
        <v>8</v>
      </c>
      <c r="F447" s="118"/>
      <c r="G447" s="118"/>
      <c r="H447" s="118"/>
      <c r="I447" s="118"/>
      <c r="J447" s="118"/>
      <c r="K447" s="119">
        <f>M116</f>
        <v>15565.48</v>
      </c>
      <c r="L447" s="120"/>
      <c r="M447" s="120"/>
    </row>
    <row r="448" spans="2:13" x14ac:dyDescent="0.2">
      <c r="B448" s="104">
        <v>2</v>
      </c>
      <c r="C448" s="104"/>
      <c r="D448" s="104"/>
      <c r="E448" s="101" t="s">
        <v>453</v>
      </c>
      <c r="F448" s="101"/>
      <c r="G448" s="101"/>
      <c r="H448" s="101"/>
      <c r="I448" s="101"/>
      <c r="J448" s="101"/>
      <c r="K448" s="111">
        <f>M139</f>
        <v>6415.26</v>
      </c>
      <c r="L448" s="112"/>
      <c r="M448" s="112"/>
    </row>
    <row r="449" spans="2:13" x14ac:dyDescent="0.2">
      <c r="B449" s="104">
        <v>3</v>
      </c>
      <c r="C449" s="104"/>
      <c r="D449" s="104"/>
      <c r="E449" s="101" t="s">
        <v>109</v>
      </c>
      <c r="F449" s="101"/>
      <c r="G449" s="101"/>
      <c r="H449" s="101"/>
      <c r="I449" s="101"/>
      <c r="J449" s="101"/>
      <c r="K449" s="111">
        <f>M265</f>
        <v>78364.660000000018</v>
      </c>
      <c r="L449" s="112"/>
      <c r="M449" s="112"/>
    </row>
    <row r="450" spans="2:13" x14ac:dyDescent="0.2">
      <c r="B450" s="104">
        <v>4</v>
      </c>
      <c r="C450" s="104"/>
      <c r="D450" s="104"/>
      <c r="E450" s="101" t="s">
        <v>204</v>
      </c>
      <c r="F450" s="101"/>
      <c r="G450" s="101"/>
      <c r="H450" s="101"/>
      <c r="I450" s="101"/>
      <c r="J450" s="101"/>
      <c r="K450" s="111">
        <f>M322</f>
        <v>14350.54</v>
      </c>
      <c r="L450" s="112"/>
      <c r="M450" s="112"/>
    </row>
    <row r="451" spans="2:13" x14ac:dyDescent="0.2">
      <c r="B451" s="104">
        <v>5</v>
      </c>
      <c r="C451" s="104"/>
      <c r="D451" s="104"/>
      <c r="E451" s="101" t="s">
        <v>250</v>
      </c>
      <c r="F451" s="101"/>
      <c r="G451" s="101"/>
      <c r="H451" s="101"/>
      <c r="I451" s="101"/>
      <c r="J451" s="101"/>
      <c r="K451" s="111">
        <f>M338</f>
        <v>7264.4852000000001</v>
      </c>
      <c r="L451" s="112"/>
      <c r="M451" s="112"/>
    </row>
    <row r="452" spans="2:13" x14ac:dyDescent="0.2">
      <c r="B452" s="104">
        <v>6</v>
      </c>
      <c r="C452" s="104"/>
      <c r="D452" s="104"/>
      <c r="E452" s="101" t="s">
        <v>402</v>
      </c>
      <c r="F452" s="101"/>
      <c r="G452" s="101"/>
      <c r="H452" s="101"/>
      <c r="I452" s="101"/>
      <c r="J452" s="101"/>
      <c r="K452" s="111">
        <f>M371</f>
        <v>20937.840000000004</v>
      </c>
      <c r="L452" s="112"/>
      <c r="M452" s="112"/>
    </row>
    <row r="453" spans="2:13" x14ac:dyDescent="0.2">
      <c r="B453" s="104">
        <v>7</v>
      </c>
      <c r="C453" s="104"/>
      <c r="D453" s="104"/>
      <c r="E453" s="101" t="s">
        <v>312</v>
      </c>
      <c r="F453" s="101"/>
      <c r="G453" s="101"/>
      <c r="H453" s="101"/>
      <c r="I453" s="101"/>
      <c r="J453" s="101"/>
      <c r="K453" s="111">
        <f>M379</f>
        <v>5094</v>
      </c>
      <c r="L453" s="112"/>
      <c r="M453" s="112"/>
    </row>
    <row r="454" spans="2:13" x14ac:dyDescent="0.2">
      <c r="B454" s="104">
        <v>8</v>
      </c>
      <c r="C454" s="104"/>
      <c r="D454" s="104"/>
      <c r="E454" s="101" t="s">
        <v>326</v>
      </c>
      <c r="F454" s="101"/>
      <c r="G454" s="101"/>
      <c r="H454" s="101"/>
      <c r="I454" s="101"/>
      <c r="J454" s="101"/>
      <c r="K454" s="111">
        <f>M400</f>
        <v>6515.7</v>
      </c>
      <c r="L454" s="112"/>
      <c r="M454" s="112"/>
    </row>
    <row r="455" spans="2:13" x14ac:dyDescent="0.2">
      <c r="B455" s="104">
        <v>9</v>
      </c>
      <c r="C455" s="104"/>
      <c r="D455" s="104"/>
      <c r="E455" s="101" t="s">
        <v>349</v>
      </c>
      <c r="F455" s="101"/>
      <c r="G455" s="101"/>
      <c r="H455" s="101"/>
      <c r="I455" s="101"/>
      <c r="J455" s="101"/>
      <c r="K455" s="111">
        <f>M406</f>
        <v>770</v>
      </c>
      <c r="L455" s="112"/>
      <c r="M455" s="112"/>
    </row>
    <row r="456" spans="2:13" ht="15" customHeight="1" x14ac:dyDescent="0.2">
      <c r="B456" s="104">
        <v>10</v>
      </c>
      <c r="C456" s="104"/>
      <c r="D456" s="104"/>
      <c r="E456" s="101" t="s">
        <v>358</v>
      </c>
      <c r="F456" s="101"/>
      <c r="G456" s="101"/>
      <c r="H456" s="101"/>
      <c r="I456" s="101"/>
      <c r="J456" s="101"/>
      <c r="K456" s="111">
        <f>M430</f>
        <v>6853.83</v>
      </c>
      <c r="L456" s="112"/>
      <c r="M456" s="112"/>
    </row>
    <row r="457" spans="2:13" x14ac:dyDescent="0.2">
      <c r="B457" s="104">
        <v>11</v>
      </c>
      <c r="C457" s="104"/>
      <c r="D457" s="104"/>
      <c r="E457" s="101" t="s">
        <v>376</v>
      </c>
      <c r="F457" s="101"/>
      <c r="G457" s="101"/>
      <c r="H457" s="101"/>
      <c r="I457" s="101"/>
      <c r="J457" s="101"/>
      <c r="K457" s="111">
        <f>M444</f>
        <v>3906.7</v>
      </c>
      <c r="L457" s="112"/>
      <c r="M457" s="112"/>
    </row>
    <row r="458" spans="2:13" x14ac:dyDescent="0.2">
      <c r="B458" s="104"/>
      <c r="C458" s="104"/>
      <c r="D458" s="104"/>
      <c r="E458" s="105"/>
      <c r="F458" s="105"/>
      <c r="G458" s="105"/>
      <c r="H458" s="105"/>
      <c r="I458" s="105"/>
      <c r="J458" s="105"/>
      <c r="K458" s="106"/>
      <c r="L458" s="106"/>
      <c r="M458" s="106"/>
    </row>
    <row r="459" spans="2:13" x14ac:dyDescent="0.2">
      <c r="B459" s="30"/>
      <c r="C459" s="30"/>
      <c r="D459" s="31"/>
      <c r="E459" s="107" t="s">
        <v>403</v>
      </c>
      <c r="F459" s="107"/>
      <c r="G459" s="107"/>
      <c r="H459" s="107"/>
      <c r="I459" s="107"/>
      <c r="J459" s="107"/>
      <c r="K459" s="108">
        <f>SUM(K447:M458)</f>
        <v>166038.49520000003</v>
      </c>
      <c r="L459" s="108"/>
      <c r="M459" s="108"/>
    </row>
    <row r="460" spans="2:13" x14ac:dyDescent="0.2">
      <c r="B460" s="32"/>
      <c r="C460" s="32"/>
      <c r="D460" s="32"/>
      <c r="E460" s="109" t="s">
        <v>404</v>
      </c>
      <c r="F460" s="109"/>
      <c r="G460" s="109"/>
      <c r="H460" s="109"/>
      <c r="I460" s="109"/>
      <c r="J460" s="109"/>
      <c r="K460" s="34">
        <v>0.13</v>
      </c>
      <c r="L460" s="110">
        <f>K459*K460</f>
        <v>21585.004376000004</v>
      </c>
      <c r="M460" s="110"/>
    </row>
    <row r="461" spans="2:13" x14ac:dyDescent="0.2">
      <c r="B461" s="33"/>
      <c r="C461" s="33"/>
      <c r="D461" s="33"/>
      <c r="E461" s="102" t="s">
        <v>405</v>
      </c>
      <c r="F461" s="102"/>
      <c r="G461" s="102"/>
      <c r="H461" s="102"/>
      <c r="I461" s="102"/>
      <c r="J461" s="102"/>
      <c r="K461" s="35">
        <v>0.06</v>
      </c>
      <c r="L461" s="103">
        <f>K459*K461</f>
        <v>9962.309712000002</v>
      </c>
      <c r="M461" s="103"/>
    </row>
    <row r="462" spans="2:13" x14ac:dyDescent="0.2">
      <c r="B462" s="33"/>
      <c r="C462" s="33"/>
      <c r="D462" s="33"/>
      <c r="E462" s="98" t="s">
        <v>406</v>
      </c>
      <c r="F462" s="98"/>
      <c r="G462" s="98"/>
      <c r="H462" s="98"/>
      <c r="I462" s="98"/>
      <c r="J462" s="98"/>
      <c r="K462" s="33"/>
      <c r="L462" s="99">
        <f>K459+L460+L461</f>
        <v>197585.80928800005</v>
      </c>
      <c r="M462" s="100"/>
    </row>
    <row r="463" spans="2:13" x14ac:dyDescent="0.2">
      <c r="B463" s="33"/>
      <c r="C463" s="33"/>
      <c r="D463" s="33"/>
      <c r="E463" s="102" t="s">
        <v>407</v>
      </c>
      <c r="F463" s="102"/>
      <c r="G463" s="102"/>
      <c r="H463" s="102"/>
      <c r="I463" s="102"/>
      <c r="J463" s="102"/>
      <c r="K463" s="35">
        <v>0.21</v>
      </c>
      <c r="L463" s="103">
        <f>L462*K463</f>
        <v>41493.019950480011</v>
      </c>
      <c r="M463" s="103"/>
    </row>
    <row r="464" spans="2:13" x14ac:dyDescent="0.2">
      <c r="B464" s="33"/>
      <c r="C464" s="33"/>
      <c r="D464" s="33"/>
      <c r="E464" s="98" t="s">
        <v>408</v>
      </c>
      <c r="F464" s="98"/>
      <c r="G464" s="98"/>
      <c r="H464" s="98"/>
      <c r="I464" s="98"/>
      <c r="J464" s="98"/>
      <c r="K464" s="33"/>
      <c r="L464" s="99">
        <f>L462+L463</f>
        <v>239078.82923848007</v>
      </c>
      <c r="M464" s="100"/>
    </row>
    <row r="465" spans="2:13" x14ac:dyDescent="0.2">
      <c r="B465" s="33"/>
      <c r="C465" s="33"/>
      <c r="D465" s="33"/>
      <c r="E465" s="33"/>
      <c r="F465" s="33"/>
      <c r="G465" s="33"/>
      <c r="H465" s="33"/>
      <c r="I465" s="33"/>
      <c r="J465" s="33"/>
      <c r="K465" s="33"/>
      <c r="L465" s="33"/>
      <c r="M465" s="33"/>
    </row>
    <row r="466" spans="2:13" ht="27" customHeight="1" x14ac:dyDescent="0.2">
      <c r="B466" s="33"/>
      <c r="C466" s="101" t="s">
        <v>457</v>
      </c>
      <c r="D466" s="101"/>
      <c r="E466" s="101"/>
      <c r="F466" s="101"/>
      <c r="G466" s="101"/>
      <c r="H466" s="101"/>
      <c r="I466" s="101"/>
      <c r="J466" s="101"/>
      <c r="K466" s="101"/>
      <c r="L466" s="101"/>
      <c r="M466" s="33"/>
    </row>
    <row r="468" spans="2:13" x14ac:dyDescent="0.2">
      <c r="C468" s="101" t="s">
        <v>421</v>
      </c>
      <c r="D468" s="101"/>
      <c r="E468" s="101"/>
      <c r="F468" s="101"/>
      <c r="G468" s="101"/>
      <c r="H468" s="101"/>
      <c r="I468" s="101"/>
      <c r="J468" s="101"/>
      <c r="K468" s="101"/>
      <c r="L468" s="101"/>
    </row>
    <row r="470" spans="2:13" ht="105.75" customHeight="1" x14ac:dyDescent="0.2"/>
    <row r="471" spans="2:13" ht="12.75" customHeight="1" x14ac:dyDescent="0.2">
      <c r="I471" s="96"/>
      <c r="J471" s="96"/>
      <c r="K471" s="96"/>
      <c r="L471" s="96"/>
      <c r="M471" s="96"/>
    </row>
    <row r="472" spans="2:13" x14ac:dyDescent="0.2">
      <c r="I472" s="97" t="s">
        <v>449</v>
      </c>
      <c r="J472" s="97"/>
      <c r="K472" s="97"/>
      <c r="L472" s="97"/>
      <c r="M472" s="97"/>
    </row>
    <row r="473" spans="2:13" x14ac:dyDescent="0.2">
      <c r="I473" s="97" t="s">
        <v>450</v>
      </c>
      <c r="J473" s="97"/>
      <c r="K473" s="97"/>
      <c r="L473" s="97"/>
      <c r="M473" s="97"/>
    </row>
  </sheetData>
  <mergeCells count="231">
    <mergeCell ref="D80:J80"/>
    <mergeCell ref="D81:M81"/>
    <mergeCell ref="D101:J101"/>
    <mergeCell ref="D102:M102"/>
    <mergeCell ref="B1:M1"/>
    <mergeCell ref="B2:M2"/>
    <mergeCell ref="D3:E3"/>
    <mergeCell ref="D4:J4"/>
    <mergeCell ref="D5:J5"/>
    <mergeCell ref="D6:M6"/>
    <mergeCell ref="D45:J45"/>
    <mergeCell ref="D46:M46"/>
    <mergeCell ref="D57:J57"/>
    <mergeCell ref="D58:M58"/>
    <mergeCell ref="D63:J63"/>
    <mergeCell ref="D64:M64"/>
    <mergeCell ref="D7:J7"/>
    <mergeCell ref="D8:M8"/>
    <mergeCell ref="D11:J11"/>
    <mergeCell ref="D12:M12"/>
    <mergeCell ref="D28:J28"/>
    <mergeCell ref="D29:M29"/>
    <mergeCell ref="D129:J129"/>
    <mergeCell ref="D130:M130"/>
    <mergeCell ref="D131:J131"/>
    <mergeCell ref="D132:M132"/>
    <mergeCell ref="D133:J133"/>
    <mergeCell ref="D134:M134"/>
    <mergeCell ref="D105:J105"/>
    <mergeCell ref="D106:M106"/>
    <mergeCell ref="D116:E116"/>
    <mergeCell ref="D117:J117"/>
    <mergeCell ref="D118:J118"/>
    <mergeCell ref="D119:M119"/>
    <mergeCell ref="D111:J111"/>
    <mergeCell ref="D112:M112"/>
    <mergeCell ref="D141:J141"/>
    <mergeCell ref="D142:M142"/>
    <mergeCell ref="D143:J143"/>
    <mergeCell ref="D144:M144"/>
    <mergeCell ref="D147:J147"/>
    <mergeCell ref="D148:M148"/>
    <mergeCell ref="D135:J135"/>
    <mergeCell ref="D136:M136"/>
    <mergeCell ref="D137:J137"/>
    <mergeCell ref="D138:M138"/>
    <mergeCell ref="D139:E139"/>
    <mergeCell ref="D140:J140"/>
    <mergeCell ref="D192:J192"/>
    <mergeCell ref="D193:M193"/>
    <mergeCell ref="D210:J210"/>
    <mergeCell ref="D211:M211"/>
    <mergeCell ref="D214:J214"/>
    <mergeCell ref="D215:M215"/>
    <mergeCell ref="D149:J149"/>
    <mergeCell ref="D150:M150"/>
    <mergeCell ref="D151:J151"/>
    <mergeCell ref="D152:M152"/>
    <mergeCell ref="D161:J161"/>
    <mergeCell ref="D162:M162"/>
    <mergeCell ref="D236:J236"/>
    <mergeCell ref="D237:M237"/>
    <mergeCell ref="D252:J252"/>
    <mergeCell ref="D253:M253"/>
    <mergeCell ref="D260:J260"/>
    <mergeCell ref="D261:M261"/>
    <mergeCell ref="D219:J219"/>
    <mergeCell ref="D220:M220"/>
    <mergeCell ref="D228:J228"/>
    <mergeCell ref="D229:M229"/>
    <mergeCell ref="D232:J232"/>
    <mergeCell ref="D233:M233"/>
    <mergeCell ref="D282:J282"/>
    <mergeCell ref="D283:M283"/>
    <mergeCell ref="D305:J305"/>
    <mergeCell ref="D306:M306"/>
    <mergeCell ref="D314:J314"/>
    <mergeCell ref="D315:M315"/>
    <mergeCell ref="D265:E265"/>
    <mergeCell ref="D266:J266"/>
    <mergeCell ref="D267:J267"/>
    <mergeCell ref="D268:M268"/>
    <mergeCell ref="D273:J273"/>
    <mergeCell ref="D274:M274"/>
    <mergeCell ref="D322:E322"/>
    <mergeCell ref="D323:J323"/>
    <mergeCell ref="D324:J324"/>
    <mergeCell ref="D325:M325"/>
    <mergeCell ref="D326:J326"/>
    <mergeCell ref="D327:M327"/>
    <mergeCell ref="D316:J316"/>
    <mergeCell ref="D317:M317"/>
    <mergeCell ref="D318:J318"/>
    <mergeCell ref="D319:M319"/>
    <mergeCell ref="D320:J320"/>
    <mergeCell ref="D321:M321"/>
    <mergeCell ref="D340:J340"/>
    <mergeCell ref="D341:M341"/>
    <mergeCell ref="D348:J348"/>
    <mergeCell ref="D349:M349"/>
    <mergeCell ref="D350:J350"/>
    <mergeCell ref="D351:M351"/>
    <mergeCell ref="D328:J328"/>
    <mergeCell ref="D329:M329"/>
    <mergeCell ref="D333:J333"/>
    <mergeCell ref="D334:M334"/>
    <mergeCell ref="D338:E338"/>
    <mergeCell ref="D339:J339"/>
    <mergeCell ref="D365:J365"/>
    <mergeCell ref="D366:M366"/>
    <mergeCell ref="D367:J367"/>
    <mergeCell ref="D368:M368"/>
    <mergeCell ref="D369:J369"/>
    <mergeCell ref="D370:M370"/>
    <mergeCell ref="D352:J352"/>
    <mergeCell ref="D353:M353"/>
    <mergeCell ref="D354:J354"/>
    <mergeCell ref="D355:M355"/>
    <mergeCell ref="D363:J363"/>
    <mergeCell ref="D364:M364"/>
    <mergeCell ref="D377:J377"/>
    <mergeCell ref="D378:M378"/>
    <mergeCell ref="D379:E379"/>
    <mergeCell ref="D380:J380"/>
    <mergeCell ref="D381:J381"/>
    <mergeCell ref="D382:M382"/>
    <mergeCell ref="D371:E371"/>
    <mergeCell ref="D372:J372"/>
    <mergeCell ref="D373:J373"/>
    <mergeCell ref="D374:M374"/>
    <mergeCell ref="D375:J375"/>
    <mergeCell ref="D376:M376"/>
    <mergeCell ref="D389:J389"/>
    <mergeCell ref="D390:M390"/>
    <mergeCell ref="D391:J391"/>
    <mergeCell ref="D392:M392"/>
    <mergeCell ref="D395:J395"/>
    <mergeCell ref="D396:M396"/>
    <mergeCell ref="D383:J383"/>
    <mergeCell ref="D384:M384"/>
    <mergeCell ref="D385:J385"/>
    <mergeCell ref="D386:M386"/>
    <mergeCell ref="D387:J387"/>
    <mergeCell ref="D388:M388"/>
    <mergeCell ref="B431:C431"/>
    <mergeCell ref="D431:J431"/>
    <mergeCell ref="D406:E406"/>
    <mergeCell ref="B407:C407"/>
    <mergeCell ref="D407:J407"/>
    <mergeCell ref="D408:J408"/>
    <mergeCell ref="D409:M409"/>
    <mergeCell ref="D418:J418"/>
    <mergeCell ref="D400:E400"/>
    <mergeCell ref="D401:J401"/>
    <mergeCell ref="D402:J402"/>
    <mergeCell ref="D403:M403"/>
    <mergeCell ref="D404:J404"/>
    <mergeCell ref="D405:M405"/>
    <mergeCell ref="D432:J432"/>
    <mergeCell ref="D433:M433"/>
    <mergeCell ref="D434:J434"/>
    <mergeCell ref="D435:M435"/>
    <mergeCell ref="D436:J436"/>
    <mergeCell ref="D437:M437"/>
    <mergeCell ref="D419:M419"/>
    <mergeCell ref="D428:J428"/>
    <mergeCell ref="D429:M429"/>
    <mergeCell ref="D430:E430"/>
    <mergeCell ref="D444:E444"/>
    <mergeCell ref="B446:D446"/>
    <mergeCell ref="E446:J446"/>
    <mergeCell ref="K446:M446"/>
    <mergeCell ref="B447:D447"/>
    <mergeCell ref="E447:J447"/>
    <mergeCell ref="K447:M447"/>
    <mergeCell ref="D438:J438"/>
    <mergeCell ref="D439:M439"/>
    <mergeCell ref="D440:J440"/>
    <mergeCell ref="D441:M441"/>
    <mergeCell ref="D442:J442"/>
    <mergeCell ref="D443:M443"/>
    <mergeCell ref="B450:D450"/>
    <mergeCell ref="E450:J450"/>
    <mergeCell ref="K450:M450"/>
    <mergeCell ref="B451:D451"/>
    <mergeCell ref="E451:J451"/>
    <mergeCell ref="K451:M451"/>
    <mergeCell ref="B448:D448"/>
    <mergeCell ref="E448:J448"/>
    <mergeCell ref="K448:M448"/>
    <mergeCell ref="B449:D449"/>
    <mergeCell ref="E449:J449"/>
    <mergeCell ref="K449:M449"/>
    <mergeCell ref="B454:D454"/>
    <mergeCell ref="E454:J454"/>
    <mergeCell ref="K454:M454"/>
    <mergeCell ref="B455:D455"/>
    <mergeCell ref="E455:J455"/>
    <mergeCell ref="K455:M455"/>
    <mergeCell ref="B452:D452"/>
    <mergeCell ref="E452:J452"/>
    <mergeCell ref="K452:M452"/>
    <mergeCell ref="B453:D453"/>
    <mergeCell ref="E453:J453"/>
    <mergeCell ref="K453:M453"/>
    <mergeCell ref="B458:D458"/>
    <mergeCell ref="E458:J458"/>
    <mergeCell ref="K458:M458"/>
    <mergeCell ref="E459:J459"/>
    <mergeCell ref="K459:M459"/>
    <mergeCell ref="E460:J460"/>
    <mergeCell ref="L460:M460"/>
    <mergeCell ref="B456:D456"/>
    <mergeCell ref="E456:J456"/>
    <mergeCell ref="K456:M456"/>
    <mergeCell ref="B457:D457"/>
    <mergeCell ref="E457:J457"/>
    <mergeCell ref="K457:M457"/>
    <mergeCell ref="I471:M471"/>
    <mergeCell ref="I472:M472"/>
    <mergeCell ref="I473:M473"/>
    <mergeCell ref="E464:J464"/>
    <mergeCell ref="L464:M464"/>
    <mergeCell ref="C466:L466"/>
    <mergeCell ref="C468:L468"/>
    <mergeCell ref="E461:J461"/>
    <mergeCell ref="L461:M461"/>
    <mergeCell ref="E462:J462"/>
    <mergeCell ref="L462:M462"/>
    <mergeCell ref="E463:J463"/>
    <mergeCell ref="L463:M463"/>
  </mergeCells>
  <pageMargins left="0.62992125984251968" right="0.47244094488188981" top="0.47244094488188981" bottom="0.47244094488188981" header="0" footer="0"/>
  <pageSetup paperSize="9" orientation="portrait" r:id="rId1"/>
  <rowBreaks count="17" manualBreakCount="17">
    <brk id="3" min="1" max="12" man="1"/>
    <brk id="44" min="1" max="12" man="1"/>
    <brk id="104" min="1" max="12" man="1"/>
    <brk id="116" min="1" max="12" man="1"/>
    <brk id="134" min="1" max="12" man="1"/>
    <brk id="139" min="1" max="12" man="1"/>
    <brk id="209" min="1" max="12" man="1"/>
    <brk id="265" min="1" max="12" man="1"/>
    <brk id="322" min="1" max="12" man="1"/>
    <brk id="338" min="1" max="12" man="1"/>
    <brk id="362" min="1" max="12" man="1"/>
    <brk id="371" min="1" max="12" man="1"/>
    <brk id="379" min="1" max="12" man="1"/>
    <brk id="400" min="1" max="12" man="1"/>
    <brk id="406" min="1" max="12" man="1"/>
    <brk id="430" min="1" max="12" man="1"/>
    <brk id="444" min="1" max="1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25"/>
  <sheetViews>
    <sheetView view="pageBreakPreview" topLeftCell="A55" zoomScaleNormal="100" zoomScaleSheetLayoutView="100" workbookViewId="0">
      <selection activeCell="A62" sqref="A62:A67"/>
    </sheetView>
  </sheetViews>
  <sheetFormatPr baseColWidth="10" defaultRowHeight="15" x14ac:dyDescent="0.2"/>
  <cols>
    <col min="1" max="1" width="4.59765625" customWidth="1"/>
    <col min="2" max="2" width="3.19921875" customWidth="1"/>
    <col min="3" max="3" width="3.796875" customWidth="1"/>
    <col min="4" max="4" width="7.59765625" customWidth="1"/>
    <col min="5" max="10" width="5.59765625" customWidth="1"/>
    <col min="11" max="11" width="6.19921875" customWidth="1"/>
    <col min="12" max="12" width="7.69921875" customWidth="1"/>
    <col min="13" max="13" width="3" customWidth="1"/>
    <col min="14" max="14" width="8.09765625" customWidth="1"/>
  </cols>
  <sheetData>
    <row r="1" spans="1:14" ht="17.649999999999999" customHeight="1" x14ac:dyDescent="0.2">
      <c r="A1" s="132" t="s">
        <v>0</v>
      </c>
      <c r="B1" s="132"/>
      <c r="C1" s="132"/>
      <c r="D1" s="132"/>
      <c r="E1" s="132"/>
      <c r="F1" s="132"/>
      <c r="G1" s="132"/>
      <c r="H1" s="132"/>
      <c r="I1" s="132"/>
      <c r="J1" s="132"/>
      <c r="K1" s="132"/>
      <c r="L1" s="132"/>
    </row>
    <row r="2" spans="1:14" ht="17.649999999999999" customHeight="1" x14ac:dyDescent="0.2">
      <c r="A2" s="132" t="s">
        <v>409</v>
      </c>
      <c r="B2" s="132"/>
      <c r="C2" s="132"/>
      <c r="D2" s="132"/>
      <c r="E2" s="132"/>
      <c r="F2" s="132"/>
      <c r="G2" s="132"/>
      <c r="H2" s="132"/>
      <c r="I2" s="132"/>
      <c r="J2" s="132"/>
      <c r="K2" s="132"/>
      <c r="L2" s="132"/>
    </row>
    <row r="3" spans="1:14" ht="16.5" customHeight="1" x14ac:dyDescent="0.2">
      <c r="A3" s="37" t="s">
        <v>1</v>
      </c>
      <c r="B3" s="37" t="s">
        <v>2</v>
      </c>
      <c r="C3" s="133" t="s">
        <v>3</v>
      </c>
      <c r="D3" s="133"/>
      <c r="E3" s="36"/>
      <c r="F3" s="36"/>
      <c r="G3" s="36"/>
      <c r="H3" s="36"/>
      <c r="I3" s="36"/>
      <c r="J3" s="38" t="s">
        <v>4</v>
      </c>
      <c r="K3" s="38" t="s">
        <v>5</v>
      </c>
      <c r="L3" s="38" t="s">
        <v>6</v>
      </c>
    </row>
    <row r="4" spans="1:14" ht="15.4" customHeight="1" x14ac:dyDescent="0.2">
      <c r="A4" s="4" t="s">
        <v>7</v>
      </c>
      <c r="B4" s="5"/>
      <c r="C4" s="131" t="s">
        <v>8</v>
      </c>
      <c r="D4" s="131"/>
      <c r="E4" s="131"/>
      <c r="F4" s="131"/>
      <c r="G4" s="131"/>
      <c r="H4" s="131"/>
      <c r="I4" s="131"/>
      <c r="J4" s="5"/>
      <c r="K4" s="6"/>
      <c r="L4" s="6"/>
    </row>
    <row r="5" spans="1:14" ht="15.4" customHeight="1" x14ac:dyDescent="0.2">
      <c r="A5" s="3" t="s">
        <v>9</v>
      </c>
      <c r="B5" s="2" t="s">
        <v>10</v>
      </c>
      <c r="C5" s="121" t="s">
        <v>11</v>
      </c>
      <c r="D5" s="121"/>
      <c r="E5" s="121"/>
      <c r="F5" s="121"/>
      <c r="G5" s="121"/>
      <c r="H5" s="121"/>
      <c r="I5" s="121"/>
      <c r="J5" s="7">
        <f>Descripción!K5</f>
        <v>1</v>
      </c>
      <c r="K5" s="7">
        <f>Descripción!L5</f>
        <v>450</v>
      </c>
      <c r="L5" s="8">
        <f t="shared" ref="L5:L13" si="0">ROUND(J5*K5,2)</f>
        <v>450</v>
      </c>
      <c r="N5" s="94">
        <f t="shared" ref="N5:N36" si="1">L5*((1+$J$117+$J$118))*(1+$J$120)</f>
        <v>647.95499999999993</v>
      </c>
    </row>
    <row r="6" spans="1:14" ht="15.4" customHeight="1" x14ac:dyDescent="0.2">
      <c r="A6" s="3" t="s">
        <v>13</v>
      </c>
      <c r="B6" s="2" t="s">
        <v>14</v>
      </c>
      <c r="C6" s="121" t="s">
        <v>15</v>
      </c>
      <c r="D6" s="121"/>
      <c r="E6" s="121"/>
      <c r="F6" s="121"/>
      <c r="G6" s="121"/>
      <c r="H6" s="121"/>
      <c r="I6" s="121"/>
      <c r="J6" s="7">
        <f>Descripción!K7</f>
        <v>362.5</v>
      </c>
      <c r="K6" s="7">
        <f>Descripción!L7</f>
        <v>3.57</v>
      </c>
      <c r="L6" s="8">
        <f t="shared" si="0"/>
        <v>1294.1300000000001</v>
      </c>
      <c r="N6" s="94">
        <f t="shared" si="1"/>
        <v>1863.4177869999999</v>
      </c>
    </row>
    <row r="7" spans="1:14" ht="13.5" customHeight="1" x14ac:dyDescent="0.2">
      <c r="A7" s="3" t="s">
        <v>23</v>
      </c>
      <c r="B7" s="2" t="s">
        <v>24</v>
      </c>
      <c r="C7" s="121" t="s">
        <v>446</v>
      </c>
      <c r="D7" s="121"/>
      <c r="E7" s="121"/>
      <c r="F7" s="121"/>
      <c r="G7" s="121"/>
      <c r="H7" s="121"/>
      <c r="I7" s="121"/>
      <c r="J7" s="7">
        <f>Descripción!K11</f>
        <v>227.71</v>
      </c>
      <c r="K7" s="7">
        <f>Descripción!L11</f>
        <v>9.24</v>
      </c>
      <c r="L7" s="8">
        <f t="shared" si="0"/>
        <v>2104.04</v>
      </c>
      <c r="N7" s="94">
        <f t="shared" si="1"/>
        <v>3029.6071959999995</v>
      </c>
    </row>
    <row r="8" spans="1:14" ht="15.4" customHeight="1" x14ac:dyDescent="0.2">
      <c r="A8" s="3" t="s">
        <v>40</v>
      </c>
      <c r="B8" s="2" t="s">
        <v>41</v>
      </c>
      <c r="C8" s="121" t="s">
        <v>42</v>
      </c>
      <c r="D8" s="121"/>
      <c r="E8" s="121"/>
      <c r="F8" s="121"/>
      <c r="G8" s="121"/>
      <c r="H8" s="121"/>
      <c r="I8" s="121"/>
      <c r="J8" s="7">
        <f>Descripción!K28</f>
        <v>111.55200000000002</v>
      </c>
      <c r="K8" s="7">
        <f>Descripción!L28</f>
        <v>10.68</v>
      </c>
      <c r="L8" s="8">
        <f t="shared" si="0"/>
        <v>1191.3800000000001</v>
      </c>
      <c r="N8" s="94">
        <f t="shared" si="1"/>
        <v>1715.4680620000001</v>
      </c>
    </row>
    <row r="9" spans="1:14" ht="21.75" customHeight="1" x14ac:dyDescent="0.2">
      <c r="A9" s="3" t="s">
        <v>59</v>
      </c>
      <c r="B9" s="2" t="s">
        <v>60</v>
      </c>
      <c r="C9" s="121" t="s">
        <v>61</v>
      </c>
      <c r="D9" s="121"/>
      <c r="E9" s="121"/>
      <c r="F9" s="121"/>
      <c r="G9" s="121"/>
      <c r="H9" s="121"/>
      <c r="I9" s="121"/>
      <c r="J9" s="7">
        <f>Descripción!K45</f>
        <v>133.55000000000001</v>
      </c>
      <c r="K9" s="7">
        <f>Descripción!L45</f>
        <v>13.79</v>
      </c>
      <c r="L9" s="8">
        <f t="shared" si="0"/>
        <v>1841.65</v>
      </c>
      <c r="N9" s="94">
        <f t="shared" si="1"/>
        <v>2651.791835</v>
      </c>
    </row>
    <row r="10" spans="1:14" ht="15.4" customHeight="1" x14ac:dyDescent="0.2">
      <c r="A10" s="3" t="s">
        <v>63</v>
      </c>
      <c r="B10" s="2" t="s">
        <v>64</v>
      </c>
      <c r="C10" s="121" t="s">
        <v>65</v>
      </c>
      <c r="D10" s="121"/>
      <c r="E10" s="121"/>
      <c r="F10" s="121"/>
      <c r="G10" s="121"/>
      <c r="H10" s="121"/>
      <c r="I10" s="121"/>
      <c r="J10" s="7">
        <f>Descripción!K57</f>
        <v>94.444999999999993</v>
      </c>
      <c r="K10" s="7">
        <f>Descripción!L57</f>
        <v>15.24</v>
      </c>
      <c r="L10" s="8">
        <f t="shared" si="0"/>
        <v>1439.34</v>
      </c>
      <c r="N10" s="94">
        <f t="shared" si="1"/>
        <v>2072.505666</v>
      </c>
    </row>
    <row r="11" spans="1:14" ht="25.5" customHeight="1" x14ac:dyDescent="0.2">
      <c r="A11" s="3" t="s">
        <v>70</v>
      </c>
      <c r="B11" s="2" t="s">
        <v>71</v>
      </c>
      <c r="C11" s="121" t="s">
        <v>72</v>
      </c>
      <c r="D11" s="121"/>
      <c r="E11" s="121"/>
      <c r="F11" s="121"/>
      <c r="G11" s="121"/>
      <c r="H11" s="121"/>
      <c r="I11" s="121"/>
      <c r="J11" s="7">
        <f>Descripción!K63</f>
        <v>62.234000000000009</v>
      </c>
      <c r="K11" s="7">
        <f>Descripción!L63</f>
        <v>9.18</v>
      </c>
      <c r="L11" s="8">
        <f t="shared" si="0"/>
        <v>571.30999999999995</v>
      </c>
      <c r="N11" s="94">
        <f t="shared" si="1"/>
        <v>822.62926899999991</v>
      </c>
    </row>
    <row r="12" spans="1:14" s="51" customFormat="1" ht="14.25" customHeight="1" x14ac:dyDescent="0.2">
      <c r="A12" s="54" t="s">
        <v>74</v>
      </c>
      <c r="B12" s="53" t="s">
        <v>126</v>
      </c>
      <c r="C12" s="121" t="s">
        <v>439</v>
      </c>
      <c r="D12" s="121"/>
      <c r="E12" s="121"/>
      <c r="F12" s="121"/>
      <c r="G12" s="121"/>
      <c r="H12" s="121"/>
      <c r="I12" s="121"/>
      <c r="J12" s="55">
        <f>Descripción!K80</f>
        <v>278.15600000000006</v>
      </c>
      <c r="K12" s="55">
        <f>Descripción!L80</f>
        <v>3.89</v>
      </c>
      <c r="L12" s="56">
        <f t="shared" si="0"/>
        <v>1082.03</v>
      </c>
      <c r="N12" s="94">
        <f t="shared" si="1"/>
        <v>1558.0149969999998</v>
      </c>
    </row>
    <row r="13" spans="1:14" s="51" customFormat="1" ht="15.75" customHeight="1" x14ac:dyDescent="0.2">
      <c r="A13" s="54" t="s">
        <v>428</v>
      </c>
      <c r="B13" s="53" t="s">
        <v>126</v>
      </c>
      <c r="C13" s="121" t="s">
        <v>441</v>
      </c>
      <c r="D13" s="121"/>
      <c r="E13" s="121"/>
      <c r="F13" s="121"/>
      <c r="G13" s="121"/>
      <c r="H13" s="121"/>
      <c r="I13" s="121"/>
      <c r="J13" s="55">
        <f>Descripción!K101</f>
        <v>184</v>
      </c>
      <c r="K13" s="55">
        <f>Descripción!L101</f>
        <v>1.48</v>
      </c>
      <c r="L13" s="56">
        <f t="shared" si="0"/>
        <v>272.32</v>
      </c>
      <c r="N13" s="94">
        <f t="shared" si="1"/>
        <v>392.11356799999993</v>
      </c>
    </row>
    <row r="14" spans="1:14" s="27" customFormat="1" ht="25.5" customHeight="1" x14ac:dyDescent="0.2">
      <c r="A14" s="3" t="s">
        <v>444</v>
      </c>
      <c r="B14" s="2" t="s">
        <v>75</v>
      </c>
      <c r="C14" s="121" t="s">
        <v>76</v>
      </c>
      <c r="D14" s="121"/>
      <c r="E14" s="121"/>
      <c r="F14" s="121"/>
      <c r="G14" s="121"/>
      <c r="H14" s="121"/>
      <c r="I14" s="121"/>
      <c r="J14" s="7">
        <f>Descripción!K105</f>
        <v>150.05600000000001</v>
      </c>
      <c r="K14" s="7">
        <f>Descripción!L105</f>
        <v>31.8</v>
      </c>
      <c r="L14" s="8">
        <f>ROUND(J14*K14,2)</f>
        <v>4771.78</v>
      </c>
      <c r="N14" s="94">
        <f t="shared" si="1"/>
        <v>6870.8860219999988</v>
      </c>
    </row>
    <row r="15" spans="1:14" ht="15.4" customHeight="1" x14ac:dyDescent="0.2">
      <c r="A15" s="3" t="s">
        <v>445</v>
      </c>
      <c r="B15" s="2" t="s">
        <v>14</v>
      </c>
      <c r="C15" s="121" t="s">
        <v>429</v>
      </c>
      <c r="D15" s="121"/>
      <c r="E15" s="121"/>
      <c r="F15" s="121"/>
      <c r="G15" s="121"/>
      <c r="H15" s="121"/>
      <c r="I15" s="121"/>
      <c r="J15" s="7">
        <f>Descripción!K111</f>
        <v>150</v>
      </c>
      <c r="K15" s="7">
        <f>Descripción!L111</f>
        <v>3.65</v>
      </c>
      <c r="L15" s="8">
        <f>ROUND(J15*K15,2)</f>
        <v>547.5</v>
      </c>
      <c r="N15" s="94">
        <f t="shared" si="1"/>
        <v>788.34524999999996</v>
      </c>
    </row>
    <row r="16" spans="1:14" ht="15.4" customHeight="1" x14ac:dyDescent="0.2">
      <c r="A16" s="21"/>
      <c r="B16" s="21"/>
      <c r="C16" s="127" t="s">
        <v>81</v>
      </c>
      <c r="D16" s="127"/>
      <c r="E16" s="22"/>
      <c r="F16" s="22"/>
      <c r="G16" s="22"/>
      <c r="H16" s="22"/>
      <c r="I16" s="22"/>
      <c r="J16" s="22"/>
      <c r="K16" s="23"/>
      <c r="L16" s="23">
        <f>L5+L6+L7+L8+L9+L10+L11+L12+L13+L14+L15</f>
        <v>15565.48</v>
      </c>
      <c r="N16" s="94">
        <f t="shared" si="1"/>
        <v>22412.734651999996</v>
      </c>
    </row>
    <row r="17" spans="1:14" ht="15.4" customHeight="1" x14ac:dyDescent="0.2">
      <c r="A17" s="24" t="s">
        <v>82</v>
      </c>
      <c r="B17" s="25"/>
      <c r="C17" s="129" t="s">
        <v>83</v>
      </c>
      <c r="D17" s="129"/>
      <c r="E17" s="129"/>
      <c r="F17" s="129"/>
      <c r="G17" s="129"/>
      <c r="H17" s="129"/>
      <c r="I17" s="129"/>
      <c r="J17" s="25"/>
      <c r="K17" s="26"/>
      <c r="L17" s="26"/>
      <c r="N17" s="94">
        <f t="shared" si="1"/>
        <v>0</v>
      </c>
    </row>
    <row r="18" spans="1:14" ht="15.4" customHeight="1" x14ac:dyDescent="0.2">
      <c r="A18" s="3" t="s">
        <v>410</v>
      </c>
      <c r="B18" s="2" t="s">
        <v>85</v>
      </c>
      <c r="C18" s="121" t="s">
        <v>86</v>
      </c>
      <c r="D18" s="121"/>
      <c r="E18" s="121"/>
      <c r="F18" s="121"/>
      <c r="G18" s="121"/>
      <c r="H18" s="121"/>
      <c r="I18" s="121"/>
      <c r="J18" s="7">
        <f>Descripción!K118</f>
        <v>100.31</v>
      </c>
      <c r="K18" s="7">
        <f>Descripción!L118</f>
        <v>32.68</v>
      </c>
      <c r="L18" s="8">
        <f t="shared" ref="L18:L23" si="2">ROUND(J18*K18,2)</f>
        <v>3278.13</v>
      </c>
      <c r="N18" s="94">
        <f t="shared" si="1"/>
        <v>4720.1793869999992</v>
      </c>
    </row>
    <row r="19" spans="1:14" ht="15.4" customHeight="1" x14ac:dyDescent="0.2">
      <c r="A19" s="3" t="s">
        <v>411</v>
      </c>
      <c r="B19" s="2" t="s">
        <v>92</v>
      </c>
      <c r="C19" s="121" t="s">
        <v>93</v>
      </c>
      <c r="D19" s="121"/>
      <c r="E19" s="121"/>
      <c r="F19" s="121"/>
      <c r="G19" s="121"/>
      <c r="H19" s="121"/>
      <c r="I19" s="121"/>
      <c r="J19" s="7">
        <f>Descripción!K129</f>
        <v>8</v>
      </c>
      <c r="K19" s="7">
        <f>Descripción!L129</f>
        <v>110.74</v>
      </c>
      <c r="L19" s="8">
        <f t="shared" si="2"/>
        <v>885.92</v>
      </c>
      <c r="N19" s="94">
        <f t="shared" si="1"/>
        <v>1275.6362079999999</v>
      </c>
    </row>
    <row r="20" spans="1:14" ht="15.4" customHeight="1" x14ac:dyDescent="0.2">
      <c r="A20" s="3" t="s">
        <v>84</v>
      </c>
      <c r="B20" s="2" t="s">
        <v>96</v>
      </c>
      <c r="C20" s="121" t="s">
        <v>97</v>
      </c>
      <c r="D20" s="121"/>
      <c r="E20" s="121"/>
      <c r="F20" s="121"/>
      <c r="G20" s="121"/>
      <c r="H20" s="121"/>
      <c r="I20" s="121"/>
      <c r="J20" s="7">
        <f>Descripción!K131</f>
        <v>2</v>
      </c>
      <c r="K20" s="7">
        <f>Descripción!L131</f>
        <v>189.75</v>
      </c>
      <c r="L20" s="8">
        <f t="shared" si="2"/>
        <v>379.5</v>
      </c>
      <c r="N20" s="94">
        <f t="shared" si="1"/>
        <v>546.44204999999988</v>
      </c>
    </row>
    <row r="21" spans="1:14" ht="15.4" customHeight="1" x14ac:dyDescent="0.2">
      <c r="A21" s="3" t="s">
        <v>412</v>
      </c>
      <c r="B21" s="2" t="s">
        <v>99</v>
      </c>
      <c r="C21" s="121" t="s">
        <v>100</v>
      </c>
      <c r="D21" s="121"/>
      <c r="E21" s="121"/>
      <c r="F21" s="121"/>
      <c r="G21" s="121"/>
      <c r="H21" s="121"/>
      <c r="I21" s="121"/>
      <c r="J21" s="7">
        <f>Descripción!K133</f>
        <v>40</v>
      </c>
      <c r="K21" s="7">
        <f>Descripción!L133</f>
        <v>16.850000000000001</v>
      </c>
      <c r="L21" s="8">
        <f t="shared" si="2"/>
        <v>674</v>
      </c>
      <c r="N21" s="94">
        <f t="shared" si="1"/>
        <v>970.49259999999992</v>
      </c>
    </row>
    <row r="22" spans="1:14" ht="15.4" customHeight="1" x14ac:dyDescent="0.2">
      <c r="A22" s="3" t="s">
        <v>91</v>
      </c>
      <c r="B22" s="2" t="s">
        <v>102</v>
      </c>
      <c r="C22" s="121" t="s">
        <v>103</v>
      </c>
      <c r="D22" s="121"/>
      <c r="E22" s="121"/>
      <c r="F22" s="121"/>
      <c r="G22" s="121"/>
      <c r="H22" s="121"/>
      <c r="I22" s="121"/>
      <c r="J22" s="7">
        <f>Descripción!K135</f>
        <v>1</v>
      </c>
      <c r="K22" s="7">
        <f>Descripción!L135</f>
        <v>728.94</v>
      </c>
      <c r="L22" s="8">
        <f t="shared" si="2"/>
        <v>728.94</v>
      </c>
      <c r="N22" s="94">
        <f t="shared" si="1"/>
        <v>1049.6007059999999</v>
      </c>
    </row>
    <row r="23" spans="1:14" ht="15.4" customHeight="1" x14ac:dyDescent="0.2">
      <c r="A23" s="3" t="s">
        <v>95</v>
      </c>
      <c r="B23" s="2" t="s">
        <v>105</v>
      </c>
      <c r="C23" s="121" t="s">
        <v>106</v>
      </c>
      <c r="D23" s="121"/>
      <c r="E23" s="121"/>
      <c r="F23" s="121"/>
      <c r="G23" s="121"/>
      <c r="H23" s="121"/>
      <c r="I23" s="121"/>
      <c r="J23" s="7">
        <f>Descripción!K137</f>
        <v>1</v>
      </c>
      <c r="K23" s="7">
        <f>Descripción!L137</f>
        <v>468.77</v>
      </c>
      <c r="L23" s="8">
        <f t="shared" si="2"/>
        <v>468.77</v>
      </c>
      <c r="N23" s="94">
        <f t="shared" si="1"/>
        <v>674.98192299999994</v>
      </c>
    </row>
    <row r="24" spans="1:14" ht="15.4" customHeight="1" x14ac:dyDescent="0.2">
      <c r="A24" s="21"/>
      <c r="B24" s="21"/>
      <c r="C24" s="127" t="s">
        <v>107</v>
      </c>
      <c r="D24" s="127"/>
      <c r="E24" s="22"/>
      <c r="F24" s="22"/>
      <c r="G24" s="22"/>
      <c r="H24" s="22"/>
      <c r="I24" s="22"/>
      <c r="J24" s="22"/>
      <c r="K24" s="23"/>
      <c r="L24" s="23">
        <f>L18+L19+L20+L21+L22+L23</f>
        <v>6415.26</v>
      </c>
      <c r="N24" s="94">
        <f t="shared" si="1"/>
        <v>9237.3328739999997</v>
      </c>
    </row>
    <row r="25" spans="1:14" ht="15.4" customHeight="1" x14ac:dyDescent="0.2">
      <c r="A25" s="24" t="s">
        <v>108</v>
      </c>
      <c r="B25" s="25"/>
      <c r="C25" s="129" t="s">
        <v>109</v>
      </c>
      <c r="D25" s="129"/>
      <c r="E25" s="129"/>
      <c r="F25" s="129"/>
      <c r="G25" s="129"/>
      <c r="H25" s="129"/>
      <c r="I25" s="129"/>
      <c r="J25" s="25"/>
      <c r="K25" s="26"/>
      <c r="L25" s="26"/>
      <c r="N25" s="94">
        <f t="shared" si="1"/>
        <v>0</v>
      </c>
    </row>
    <row r="26" spans="1:14" ht="15.4" customHeight="1" x14ac:dyDescent="0.2">
      <c r="A26" s="3" t="s">
        <v>113</v>
      </c>
      <c r="B26" s="2" t="s">
        <v>111</v>
      </c>
      <c r="C26" s="121" t="s">
        <v>112</v>
      </c>
      <c r="D26" s="121"/>
      <c r="E26" s="121"/>
      <c r="F26" s="121"/>
      <c r="G26" s="121"/>
      <c r="H26" s="121"/>
      <c r="I26" s="121"/>
      <c r="J26" s="7">
        <f>Descripción!K141</f>
        <v>1</v>
      </c>
      <c r="K26" s="7">
        <f>Descripción!L141</f>
        <v>98.57</v>
      </c>
      <c r="L26" s="8">
        <f t="shared" ref="L26:L40" si="3">ROUND(J26*K26,2)</f>
        <v>98.57</v>
      </c>
      <c r="N26" s="94">
        <f t="shared" si="1"/>
        <v>141.93094299999998</v>
      </c>
    </row>
    <row r="27" spans="1:14" ht="15.4" customHeight="1" x14ac:dyDescent="0.2">
      <c r="A27" s="3" t="s">
        <v>117</v>
      </c>
      <c r="B27" s="2" t="s">
        <v>114</v>
      </c>
      <c r="C27" s="121" t="s">
        <v>115</v>
      </c>
      <c r="D27" s="121"/>
      <c r="E27" s="121"/>
      <c r="F27" s="121"/>
      <c r="G27" s="121"/>
      <c r="H27" s="121"/>
      <c r="I27" s="121"/>
      <c r="J27" s="7">
        <f>Descripción!K143</f>
        <v>33.299999999999997</v>
      </c>
      <c r="K27" s="7">
        <f>Descripción!L143</f>
        <v>21.45</v>
      </c>
      <c r="L27" s="8">
        <f t="shared" si="3"/>
        <v>714.29</v>
      </c>
      <c r="N27" s="94">
        <f t="shared" si="1"/>
        <v>1028.506171</v>
      </c>
    </row>
    <row r="28" spans="1:14" ht="15.4" customHeight="1" x14ac:dyDescent="0.2">
      <c r="A28" s="3" t="s">
        <v>125</v>
      </c>
      <c r="B28" s="2" t="s">
        <v>118</v>
      </c>
      <c r="C28" s="121" t="s">
        <v>119</v>
      </c>
      <c r="D28" s="121"/>
      <c r="E28" s="121"/>
      <c r="F28" s="121"/>
      <c r="G28" s="121"/>
      <c r="H28" s="121"/>
      <c r="I28" s="121"/>
      <c r="J28" s="7">
        <f>Descripción!K147</f>
        <v>1</v>
      </c>
      <c r="K28" s="7">
        <f>Descripción!L147</f>
        <v>243.93</v>
      </c>
      <c r="L28" s="8">
        <f t="shared" si="3"/>
        <v>243.93</v>
      </c>
      <c r="N28" s="94">
        <f t="shared" si="1"/>
        <v>351.23480699999999</v>
      </c>
    </row>
    <row r="29" spans="1:14" ht="15.4" customHeight="1" x14ac:dyDescent="0.2">
      <c r="A29" s="3" t="s">
        <v>135</v>
      </c>
      <c r="B29" s="2" t="s">
        <v>122</v>
      </c>
      <c r="C29" s="121" t="s">
        <v>123</v>
      </c>
      <c r="D29" s="121"/>
      <c r="E29" s="121"/>
      <c r="F29" s="121"/>
      <c r="G29" s="121"/>
      <c r="H29" s="121"/>
      <c r="I29" s="121"/>
      <c r="J29" s="7">
        <f>Descripción!K149</f>
        <v>1</v>
      </c>
      <c r="K29" s="7">
        <f>Descripción!L149</f>
        <v>356.54</v>
      </c>
      <c r="L29" s="8">
        <f t="shared" si="3"/>
        <v>356.54</v>
      </c>
      <c r="N29" s="94">
        <f t="shared" si="1"/>
        <v>513.38194599999997</v>
      </c>
    </row>
    <row r="30" spans="1:14" ht="21.75" customHeight="1" x14ac:dyDescent="0.2">
      <c r="A30" s="3" t="s">
        <v>110</v>
      </c>
      <c r="B30" s="2" t="s">
        <v>126</v>
      </c>
      <c r="C30" s="121" t="s">
        <v>127</v>
      </c>
      <c r="D30" s="121"/>
      <c r="E30" s="121"/>
      <c r="F30" s="121"/>
      <c r="G30" s="121"/>
      <c r="H30" s="121"/>
      <c r="I30" s="121"/>
      <c r="J30" s="7">
        <f>Descripción!K151</f>
        <v>596.92000000000007</v>
      </c>
      <c r="K30" s="7">
        <f>Descripción!L151</f>
        <v>39.61</v>
      </c>
      <c r="L30" s="8">
        <f t="shared" si="3"/>
        <v>23644</v>
      </c>
      <c r="N30" s="94">
        <f t="shared" si="1"/>
        <v>34044.995599999995</v>
      </c>
    </row>
    <row r="31" spans="1:14" ht="23.25" customHeight="1" x14ac:dyDescent="0.2">
      <c r="A31" s="3" t="s">
        <v>121</v>
      </c>
      <c r="B31" s="2" t="s">
        <v>136</v>
      </c>
      <c r="C31" s="121" t="s">
        <v>137</v>
      </c>
      <c r="D31" s="121"/>
      <c r="E31" s="121"/>
      <c r="F31" s="121"/>
      <c r="G31" s="121"/>
      <c r="H31" s="121"/>
      <c r="I31" s="121"/>
      <c r="J31" s="7">
        <f>Descripción!K161</f>
        <v>320.15600000000001</v>
      </c>
      <c r="K31" s="7">
        <f>Descripción!L161</f>
        <v>135.68</v>
      </c>
      <c r="L31" s="8">
        <f t="shared" si="3"/>
        <v>43438.77</v>
      </c>
      <c r="N31" s="94">
        <f t="shared" si="1"/>
        <v>62547.484922999989</v>
      </c>
    </row>
    <row r="32" spans="1:14" ht="15.4" customHeight="1" x14ac:dyDescent="0.2">
      <c r="A32" s="83" t="s">
        <v>163</v>
      </c>
      <c r="B32" s="84" t="s">
        <v>218</v>
      </c>
      <c r="C32" s="130" t="s">
        <v>160</v>
      </c>
      <c r="D32" s="130"/>
      <c r="E32" s="130"/>
      <c r="F32" s="130"/>
      <c r="G32" s="130"/>
      <c r="H32" s="130"/>
      <c r="I32" s="130"/>
      <c r="J32" s="85">
        <f>Descripción!K192</f>
        <v>1105.704</v>
      </c>
      <c r="K32" s="85">
        <f>Descripción!L192</f>
        <v>3.18</v>
      </c>
      <c r="L32" s="86">
        <f t="shared" si="3"/>
        <v>3516.14</v>
      </c>
      <c r="N32" s="95">
        <f t="shared" si="1"/>
        <v>5062.8899859999992</v>
      </c>
    </row>
    <row r="33" spans="1:14" ht="15.4" customHeight="1" x14ac:dyDescent="0.2">
      <c r="A33" s="3" t="s">
        <v>159</v>
      </c>
      <c r="B33" s="2" t="s">
        <v>164</v>
      </c>
      <c r="C33" s="121" t="s">
        <v>165</v>
      </c>
      <c r="D33" s="121"/>
      <c r="E33" s="121"/>
      <c r="F33" s="121"/>
      <c r="G33" s="121"/>
      <c r="H33" s="121"/>
      <c r="I33" s="121"/>
      <c r="J33" s="7">
        <f>Descripción!K210</f>
        <v>33.299999999999997</v>
      </c>
      <c r="K33" s="7">
        <f>Descripción!L210</f>
        <v>52.73</v>
      </c>
      <c r="L33" s="8">
        <f t="shared" si="3"/>
        <v>1755.91</v>
      </c>
      <c r="N33" s="94">
        <f t="shared" si="1"/>
        <v>2528.334809</v>
      </c>
    </row>
    <row r="34" spans="1:14" ht="15.4" customHeight="1" x14ac:dyDescent="0.2">
      <c r="A34" s="3" t="s">
        <v>171</v>
      </c>
      <c r="B34" s="2" t="s">
        <v>168</v>
      </c>
      <c r="C34" s="121" t="s">
        <v>169</v>
      </c>
      <c r="D34" s="121"/>
      <c r="E34" s="121"/>
      <c r="F34" s="121"/>
      <c r="G34" s="121"/>
      <c r="H34" s="121"/>
      <c r="I34" s="121"/>
      <c r="J34" s="7">
        <f>Descripción!K214</f>
        <v>16.09</v>
      </c>
      <c r="K34" s="7">
        <f>Descripción!L214</f>
        <v>54.05</v>
      </c>
      <c r="L34" s="8">
        <f t="shared" si="3"/>
        <v>869.66</v>
      </c>
      <c r="N34" s="94">
        <f t="shared" si="1"/>
        <v>1252.2234339999998</v>
      </c>
    </row>
    <row r="35" spans="1:14" ht="15.4" customHeight="1" x14ac:dyDescent="0.2">
      <c r="A35" s="3" t="s">
        <v>176</v>
      </c>
      <c r="B35" s="2" t="s">
        <v>172</v>
      </c>
      <c r="C35" s="121" t="s">
        <v>173</v>
      </c>
      <c r="D35" s="121"/>
      <c r="E35" s="121"/>
      <c r="F35" s="121"/>
      <c r="G35" s="121"/>
      <c r="H35" s="121"/>
      <c r="I35" s="121"/>
      <c r="J35" s="7">
        <f>Descripción!K219</f>
        <v>6.9559999999999995</v>
      </c>
      <c r="K35" s="7">
        <f>Descripción!L219</f>
        <v>114.88</v>
      </c>
      <c r="L35" s="8">
        <f t="shared" si="3"/>
        <v>799.11</v>
      </c>
      <c r="N35" s="94">
        <f t="shared" si="1"/>
        <v>1150.6384889999999</v>
      </c>
    </row>
    <row r="36" spans="1:14" ht="15.4" customHeight="1" x14ac:dyDescent="0.2">
      <c r="A36" s="3" t="s">
        <v>167</v>
      </c>
      <c r="B36" s="2" t="s">
        <v>177</v>
      </c>
      <c r="C36" s="121" t="s">
        <v>178</v>
      </c>
      <c r="D36" s="121"/>
      <c r="E36" s="121"/>
      <c r="F36" s="121"/>
      <c r="G36" s="121"/>
      <c r="H36" s="121"/>
      <c r="I36" s="121"/>
      <c r="J36" s="7">
        <f>Descripción!K228</f>
        <v>9</v>
      </c>
      <c r="K36" s="7">
        <f>Descripción!L228</f>
        <v>89.21</v>
      </c>
      <c r="L36" s="8">
        <f t="shared" si="3"/>
        <v>802.89</v>
      </c>
      <c r="N36" s="94">
        <f t="shared" si="1"/>
        <v>1156.0813109999999</v>
      </c>
    </row>
    <row r="37" spans="1:14" ht="15.4" customHeight="1" x14ac:dyDescent="0.2">
      <c r="A37" s="3" t="s">
        <v>180</v>
      </c>
      <c r="B37" s="2" t="s">
        <v>181</v>
      </c>
      <c r="C37" s="121" t="s">
        <v>182</v>
      </c>
      <c r="D37" s="121"/>
      <c r="E37" s="121"/>
      <c r="F37" s="121"/>
      <c r="G37" s="121"/>
      <c r="H37" s="121"/>
      <c r="I37" s="121"/>
      <c r="J37" s="7">
        <f>Descripción!K232</f>
        <v>5.5</v>
      </c>
      <c r="K37" s="7">
        <f>Descripción!L232</f>
        <v>31.46</v>
      </c>
      <c r="L37" s="8">
        <f t="shared" si="3"/>
        <v>173.03</v>
      </c>
      <c r="N37" s="94">
        <f t="shared" ref="N37:N68" si="4">L37*((1+$J$117+$J$118))*(1+$J$120)</f>
        <v>249.14589699999999</v>
      </c>
    </row>
    <row r="38" spans="1:14" ht="15.4" customHeight="1" x14ac:dyDescent="0.2">
      <c r="A38" s="3" t="s">
        <v>184</v>
      </c>
      <c r="B38" s="2" t="s">
        <v>185</v>
      </c>
      <c r="C38" s="121" t="s">
        <v>186</v>
      </c>
      <c r="D38" s="121"/>
      <c r="E38" s="121"/>
      <c r="F38" s="121"/>
      <c r="G38" s="121"/>
      <c r="H38" s="121"/>
      <c r="I38" s="121"/>
      <c r="J38" s="7">
        <f>Descripción!K236</f>
        <v>153.5</v>
      </c>
      <c r="K38" s="7">
        <f>Descripción!L236</f>
        <v>3.18</v>
      </c>
      <c r="L38" s="8">
        <f t="shared" si="3"/>
        <v>488.13</v>
      </c>
      <c r="N38" s="94">
        <f t="shared" si="4"/>
        <v>702.85838699999988</v>
      </c>
    </row>
    <row r="39" spans="1:14" ht="15.4" customHeight="1" x14ac:dyDescent="0.2">
      <c r="A39" s="3" t="s">
        <v>192</v>
      </c>
      <c r="B39" s="2" t="s">
        <v>193</v>
      </c>
      <c r="C39" s="121" t="s">
        <v>194</v>
      </c>
      <c r="D39" s="121"/>
      <c r="E39" s="121"/>
      <c r="F39" s="121"/>
      <c r="G39" s="121"/>
      <c r="H39" s="121"/>
      <c r="I39" s="121"/>
      <c r="J39" s="7">
        <f>Descripción!K252</f>
        <v>161.80000000000001</v>
      </c>
      <c r="K39" s="7">
        <f>Descripción!L252</f>
        <v>3.06</v>
      </c>
      <c r="L39" s="8">
        <f t="shared" si="3"/>
        <v>495.11</v>
      </c>
      <c r="N39" s="94">
        <f t="shared" si="4"/>
        <v>712.90888899999993</v>
      </c>
    </row>
    <row r="40" spans="1:14" ht="15.4" customHeight="1" x14ac:dyDescent="0.2">
      <c r="A40" s="3" t="s">
        <v>196</v>
      </c>
      <c r="B40" s="2" t="s">
        <v>197</v>
      </c>
      <c r="C40" s="121" t="s">
        <v>198</v>
      </c>
      <c r="D40" s="121"/>
      <c r="E40" s="121"/>
      <c r="F40" s="121"/>
      <c r="G40" s="121"/>
      <c r="H40" s="121"/>
      <c r="I40" s="121"/>
      <c r="J40" s="7">
        <f>Descripción!K260</f>
        <v>36.799999999999997</v>
      </c>
      <c r="K40" s="7">
        <f>Descripción!L260</f>
        <v>26.32</v>
      </c>
      <c r="L40" s="8">
        <f t="shared" si="3"/>
        <v>968.58</v>
      </c>
      <c r="N40" s="94">
        <f t="shared" si="4"/>
        <v>1394.6583419999999</v>
      </c>
    </row>
    <row r="41" spans="1:14" ht="15.4" customHeight="1" x14ac:dyDescent="0.2">
      <c r="A41" s="21"/>
      <c r="B41" s="21"/>
      <c r="C41" s="127" t="s">
        <v>202</v>
      </c>
      <c r="D41" s="127"/>
      <c r="E41" s="22"/>
      <c r="F41" s="22"/>
      <c r="G41" s="22"/>
      <c r="H41" s="22"/>
      <c r="I41" s="22"/>
      <c r="J41" s="22"/>
      <c r="K41" s="23"/>
      <c r="L41" s="23">
        <f>L26+L27+L28+L29+L30+L31+L32+L33+L34+L35+L36+L37+L38+L39+L40</f>
        <v>78364.660000000018</v>
      </c>
      <c r="N41" s="94">
        <f t="shared" si="4"/>
        <v>112837.27393400001</v>
      </c>
    </row>
    <row r="42" spans="1:14" ht="15.4" customHeight="1" x14ac:dyDescent="0.2">
      <c r="A42" s="24" t="s">
        <v>203</v>
      </c>
      <c r="B42" s="25"/>
      <c r="C42" s="129" t="s">
        <v>204</v>
      </c>
      <c r="D42" s="129"/>
      <c r="E42" s="129"/>
      <c r="F42" s="129"/>
      <c r="G42" s="129"/>
      <c r="H42" s="129"/>
      <c r="I42" s="129"/>
      <c r="J42" s="25"/>
      <c r="K42" s="26"/>
      <c r="L42" s="26"/>
      <c r="N42" s="94">
        <f t="shared" si="4"/>
        <v>0</v>
      </c>
    </row>
    <row r="43" spans="1:14" ht="15.4" customHeight="1" x14ac:dyDescent="0.2">
      <c r="A43" s="3" t="s">
        <v>205</v>
      </c>
      <c r="B43" s="2" t="s">
        <v>206</v>
      </c>
      <c r="C43" s="121" t="s">
        <v>207</v>
      </c>
      <c r="D43" s="121"/>
      <c r="E43" s="121"/>
      <c r="F43" s="121"/>
      <c r="G43" s="121"/>
      <c r="H43" s="121"/>
      <c r="I43" s="121"/>
      <c r="J43" s="7">
        <f>Descripción!K267</f>
        <v>48.68</v>
      </c>
      <c r="K43" s="7">
        <f>Descripción!L267</f>
        <v>74.27</v>
      </c>
      <c r="L43" s="8">
        <f t="shared" ref="L43:L50" si="5">ROUND(J43*K43,2)</f>
        <v>3615.46</v>
      </c>
      <c r="N43" s="94">
        <f t="shared" si="4"/>
        <v>5205.9008539999995</v>
      </c>
    </row>
    <row r="44" spans="1:14" ht="27" customHeight="1" x14ac:dyDescent="0.2">
      <c r="A44" s="3" t="s">
        <v>210</v>
      </c>
      <c r="B44" s="2" t="s">
        <v>211</v>
      </c>
      <c r="C44" s="121" t="s">
        <v>212</v>
      </c>
      <c r="D44" s="121"/>
      <c r="E44" s="121"/>
      <c r="F44" s="121"/>
      <c r="G44" s="121"/>
      <c r="H44" s="121"/>
      <c r="I44" s="121"/>
      <c r="J44" s="7">
        <f>Descripción!K273</f>
        <v>27.4</v>
      </c>
      <c r="K44" s="7">
        <f>Descripción!L273</f>
        <v>39.96</v>
      </c>
      <c r="L44" s="8">
        <f t="shared" si="5"/>
        <v>1094.9000000000001</v>
      </c>
      <c r="N44" s="94">
        <f t="shared" si="4"/>
        <v>1576.5465099999999</v>
      </c>
    </row>
    <row r="45" spans="1:14" ht="15.4" customHeight="1" x14ac:dyDescent="0.2">
      <c r="A45" s="3" t="s">
        <v>217</v>
      </c>
      <c r="B45" s="2" t="s">
        <v>218</v>
      </c>
      <c r="C45" s="121" t="s">
        <v>219</v>
      </c>
      <c r="D45" s="121"/>
      <c r="E45" s="121"/>
      <c r="F45" s="121"/>
      <c r="G45" s="121"/>
      <c r="H45" s="121"/>
      <c r="I45" s="121"/>
      <c r="J45" s="7">
        <f>Descripción!K282</f>
        <v>1707.6110000000001</v>
      </c>
      <c r="K45" s="7">
        <f>Descripción!L282</f>
        <v>4.3499999999999996</v>
      </c>
      <c r="L45" s="8">
        <f t="shared" si="5"/>
        <v>7428.11</v>
      </c>
      <c r="N45" s="94">
        <f t="shared" si="4"/>
        <v>10695.735589</v>
      </c>
    </row>
    <row r="46" spans="1:14" ht="15.4" customHeight="1" x14ac:dyDescent="0.2">
      <c r="A46" s="3" t="s">
        <v>228</v>
      </c>
      <c r="B46" s="2" t="s">
        <v>229</v>
      </c>
      <c r="C46" s="121" t="s">
        <v>230</v>
      </c>
      <c r="D46" s="121"/>
      <c r="E46" s="121"/>
      <c r="F46" s="121"/>
      <c r="G46" s="121"/>
      <c r="H46" s="121"/>
      <c r="I46" s="121"/>
      <c r="J46" s="7">
        <f>Descripción!K305</f>
        <v>48.1</v>
      </c>
      <c r="K46" s="7">
        <f>Descripción!L305</f>
        <v>16.54</v>
      </c>
      <c r="L46" s="8">
        <f t="shared" si="5"/>
        <v>795.57</v>
      </c>
      <c r="N46" s="94">
        <f t="shared" si="4"/>
        <v>1145.5412429999999</v>
      </c>
    </row>
    <row r="47" spans="1:14" ht="12" customHeight="1" x14ac:dyDescent="0.2">
      <c r="A47" s="3" t="s">
        <v>232</v>
      </c>
      <c r="B47" s="2" t="s">
        <v>233</v>
      </c>
      <c r="C47" s="121" t="s">
        <v>234</v>
      </c>
      <c r="D47" s="121"/>
      <c r="E47" s="121"/>
      <c r="F47" s="121"/>
      <c r="G47" s="121"/>
      <c r="H47" s="121"/>
      <c r="I47" s="121"/>
      <c r="J47" s="7">
        <f>Descripción!K314</f>
        <v>1</v>
      </c>
      <c r="K47" s="7">
        <f>Descripción!L314</f>
        <v>720</v>
      </c>
      <c r="L47" s="8">
        <f t="shared" si="5"/>
        <v>720</v>
      </c>
      <c r="N47" s="94">
        <f t="shared" si="4"/>
        <v>1036.7279999999998</v>
      </c>
    </row>
    <row r="48" spans="1:14" ht="10.5" customHeight="1" x14ac:dyDescent="0.2">
      <c r="A48" s="3" t="s">
        <v>236</v>
      </c>
      <c r="B48" s="2" t="s">
        <v>237</v>
      </c>
      <c r="C48" s="121" t="s">
        <v>238</v>
      </c>
      <c r="D48" s="121"/>
      <c r="E48" s="121"/>
      <c r="F48" s="121"/>
      <c r="G48" s="121"/>
      <c r="H48" s="121"/>
      <c r="I48" s="121"/>
      <c r="J48" s="7">
        <f>Descripción!K316</f>
        <v>1</v>
      </c>
      <c r="K48" s="7">
        <f>Descripción!L316</f>
        <v>675</v>
      </c>
      <c r="L48" s="8">
        <f t="shared" si="5"/>
        <v>675</v>
      </c>
      <c r="N48" s="94">
        <f t="shared" si="4"/>
        <v>971.9325</v>
      </c>
    </row>
    <row r="49" spans="1:14" ht="11.25" customHeight="1" x14ac:dyDescent="0.2">
      <c r="A49" s="3" t="s">
        <v>240</v>
      </c>
      <c r="B49" s="2" t="s">
        <v>241</v>
      </c>
      <c r="C49" s="121" t="s">
        <v>242</v>
      </c>
      <c r="D49" s="121"/>
      <c r="E49" s="121"/>
      <c r="F49" s="121"/>
      <c r="G49" s="121"/>
      <c r="H49" s="121"/>
      <c r="I49" s="121"/>
      <c r="J49" s="7">
        <f>Descripción!K318</f>
        <v>1</v>
      </c>
      <c r="K49" s="7">
        <f>Descripción!L318</f>
        <v>16.41</v>
      </c>
      <c r="L49" s="8">
        <f t="shared" si="5"/>
        <v>16.41</v>
      </c>
      <c r="N49" s="94">
        <f t="shared" si="4"/>
        <v>23.628758999999999</v>
      </c>
    </row>
    <row r="50" spans="1:14" ht="12" customHeight="1" x14ac:dyDescent="0.2">
      <c r="A50" s="3" t="s">
        <v>244</v>
      </c>
      <c r="B50" s="2" t="s">
        <v>245</v>
      </c>
      <c r="C50" s="121" t="s">
        <v>246</v>
      </c>
      <c r="D50" s="121"/>
      <c r="E50" s="121"/>
      <c r="F50" s="121"/>
      <c r="G50" s="121"/>
      <c r="H50" s="121"/>
      <c r="I50" s="121"/>
      <c r="J50" s="7">
        <f>Descripción!K320</f>
        <v>1</v>
      </c>
      <c r="K50" s="7">
        <f>Descripción!L320</f>
        <v>5.09</v>
      </c>
      <c r="L50" s="8">
        <f t="shared" si="5"/>
        <v>5.09</v>
      </c>
      <c r="N50" s="94">
        <f t="shared" si="4"/>
        <v>7.3290909999999991</v>
      </c>
    </row>
    <row r="51" spans="1:14" ht="15.4" customHeight="1" x14ac:dyDescent="0.2">
      <c r="A51" s="21"/>
      <c r="B51" s="21"/>
      <c r="C51" s="127" t="s">
        <v>248</v>
      </c>
      <c r="D51" s="127"/>
      <c r="E51" s="22"/>
      <c r="F51" s="22"/>
      <c r="G51" s="22"/>
      <c r="H51" s="22"/>
      <c r="I51" s="22"/>
      <c r="J51" s="22"/>
      <c r="K51" s="23"/>
      <c r="L51" s="23">
        <f>L43+L44+L45+L46+L47+L48+L49+L50</f>
        <v>14350.54</v>
      </c>
      <c r="N51" s="94">
        <f t="shared" si="4"/>
        <v>20663.342546</v>
      </c>
    </row>
    <row r="52" spans="1:14" ht="15.4" customHeight="1" x14ac:dyDescent="0.2">
      <c r="A52" s="24" t="s">
        <v>249</v>
      </c>
      <c r="B52" s="25"/>
      <c r="C52" s="129" t="s">
        <v>250</v>
      </c>
      <c r="D52" s="129"/>
      <c r="E52" s="129"/>
      <c r="F52" s="129"/>
      <c r="G52" s="129"/>
      <c r="H52" s="129"/>
      <c r="I52" s="129"/>
      <c r="J52" s="25"/>
      <c r="K52" s="26"/>
      <c r="L52" s="26"/>
      <c r="N52" s="94">
        <f t="shared" si="4"/>
        <v>0</v>
      </c>
    </row>
    <row r="53" spans="1:14" ht="26.25" customHeight="1" x14ac:dyDescent="0.2">
      <c r="A53" s="3" t="s">
        <v>251</v>
      </c>
      <c r="B53" s="2" t="s">
        <v>252</v>
      </c>
      <c r="C53" s="121" t="s">
        <v>253</v>
      </c>
      <c r="D53" s="121"/>
      <c r="E53" s="121"/>
      <c r="F53" s="121"/>
      <c r="G53" s="121"/>
      <c r="H53" s="121"/>
      <c r="I53" s="121"/>
      <c r="J53" s="7">
        <f>Descripción!K324</f>
        <v>1</v>
      </c>
      <c r="K53" s="7">
        <f>Descripción!L324</f>
        <v>79.06</v>
      </c>
      <c r="L53" s="8">
        <f>ROUND(J53*K53,2)</f>
        <v>79.06</v>
      </c>
      <c r="N53" s="94">
        <f t="shared" si="4"/>
        <v>113.838494</v>
      </c>
    </row>
    <row r="54" spans="1:14" ht="15.4" customHeight="1" x14ac:dyDescent="0.2">
      <c r="A54" s="3" t="s">
        <v>255</v>
      </c>
      <c r="B54" s="2" t="s">
        <v>256</v>
      </c>
      <c r="C54" s="121" t="s">
        <v>257</v>
      </c>
      <c r="D54" s="121"/>
      <c r="E54" s="121"/>
      <c r="F54" s="121"/>
      <c r="G54" s="121"/>
      <c r="H54" s="121"/>
      <c r="I54" s="121"/>
      <c r="J54" s="7">
        <f>Descripción!K326</f>
        <v>1</v>
      </c>
      <c r="K54" s="7">
        <f>Descripción!L326</f>
        <v>27.69</v>
      </c>
      <c r="L54" s="8">
        <f>ROUND(J54*K54,2)</f>
        <v>27.69</v>
      </c>
      <c r="N54" s="94">
        <f t="shared" si="4"/>
        <v>39.870830999999995</v>
      </c>
    </row>
    <row r="55" spans="1:14" ht="15.4" customHeight="1" x14ac:dyDescent="0.2">
      <c r="A55" s="83" t="s">
        <v>259</v>
      </c>
      <c r="B55" s="84" t="s">
        <v>260</v>
      </c>
      <c r="C55" s="130" t="s">
        <v>261</v>
      </c>
      <c r="D55" s="130"/>
      <c r="E55" s="130"/>
      <c r="F55" s="130"/>
      <c r="G55" s="130"/>
      <c r="H55" s="130"/>
      <c r="I55" s="130"/>
      <c r="J55" s="85">
        <f>Descripción!K328</f>
        <v>917.06999999999994</v>
      </c>
      <c r="K55" s="85">
        <v>6.36</v>
      </c>
      <c r="L55" s="86">
        <f>ROUND(J55*K55,2)</f>
        <v>5832.57</v>
      </c>
      <c r="N55" s="95">
        <f t="shared" si="4"/>
        <v>8398.3175429999992</v>
      </c>
    </row>
    <row r="56" spans="1:14" ht="15.4" customHeight="1" x14ac:dyDescent="0.2">
      <c r="A56" s="3" t="s">
        <v>265</v>
      </c>
      <c r="B56" s="2" t="s">
        <v>266</v>
      </c>
      <c r="C56" s="121" t="s">
        <v>267</v>
      </c>
      <c r="D56" s="121"/>
      <c r="E56" s="121"/>
      <c r="F56" s="121"/>
      <c r="G56" s="121"/>
      <c r="H56" s="121"/>
      <c r="I56" s="121"/>
      <c r="J56" s="7">
        <f>Descripción!K333</f>
        <v>16.09</v>
      </c>
      <c r="K56" s="7">
        <f>Descripción!L333</f>
        <v>82.36</v>
      </c>
      <c r="L56" s="8">
        <f>ROUND(J56*K56,2)</f>
        <v>1325.17</v>
      </c>
      <c r="N56" s="94">
        <f t="shared" si="4"/>
        <v>1908.1122829999999</v>
      </c>
    </row>
    <row r="57" spans="1:14" ht="15.4" customHeight="1" x14ac:dyDescent="0.2">
      <c r="A57" s="21"/>
      <c r="B57" s="21"/>
      <c r="C57" s="127" t="s">
        <v>273</v>
      </c>
      <c r="D57" s="127"/>
      <c r="E57" s="22"/>
      <c r="F57" s="22"/>
      <c r="G57" s="22"/>
      <c r="H57" s="22"/>
      <c r="I57" s="22"/>
      <c r="J57" s="22"/>
      <c r="K57" s="23"/>
      <c r="L57" s="23">
        <f>L53+L54+L55+L56</f>
        <v>7264.49</v>
      </c>
      <c r="N57" s="94">
        <f t="shared" si="4"/>
        <v>10460.139150999999</v>
      </c>
    </row>
    <row r="58" spans="1:14" ht="15.4" customHeight="1" x14ac:dyDescent="0.2">
      <c r="A58" s="24" t="s">
        <v>274</v>
      </c>
      <c r="B58" s="25"/>
      <c r="C58" s="129" t="s">
        <v>275</v>
      </c>
      <c r="D58" s="129"/>
      <c r="E58" s="129"/>
      <c r="F58" s="129"/>
      <c r="G58" s="129"/>
      <c r="H58" s="129"/>
      <c r="I58" s="129"/>
      <c r="J58" s="25"/>
      <c r="K58" s="26"/>
      <c r="L58" s="26"/>
      <c r="N58" s="94">
        <f t="shared" si="4"/>
        <v>0</v>
      </c>
    </row>
    <row r="59" spans="1:14" ht="15.4" customHeight="1" x14ac:dyDescent="0.2">
      <c r="A59" s="3" t="s">
        <v>413</v>
      </c>
      <c r="B59" s="2" t="s">
        <v>277</v>
      </c>
      <c r="C59" s="121" t="s">
        <v>278</v>
      </c>
      <c r="D59" s="121"/>
      <c r="E59" s="121"/>
      <c r="F59" s="121"/>
      <c r="G59" s="121"/>
      <c r="H59" s="121"/>
      <c r="I59" s="121"/>
      <c r="J59" s="7">
        <f>Descripción!K340</f>
        <v>114</v>
      </c>
      <c r="K59" s="7">
        <f>Descripción!L340</f>
        <v>14.31</v>
      </c>
      <c r="L59" s="8">
        <f t="shared" ref="L59:L67" si="6">ROUND(J59*K59,2)</f>
        <v>1631.34</v>
      </c>
      <c r="N59" s="94">
        <f t="shared" si="4"/>
        <v>2348.9664659999994</v>
      </c>
    </row>
    <row r="60" spans="1:14" ht="15.4" customHeight="1" x14ac:dyDescent="0.2">
      <c r="A60" s="3" t="s">
        <v>276</v>
      </c>
      <c r="B60" s="2" t="s">
        <v>281</v>
      </c>
      <c r="C60" s="121" t="s">
        <v>282</v>
      </c>
      <c r="D60" s="121"/>
      <c r="E60" s="121"/>
      <c r="F60" s="121"/>
      <c r="G60" s="121"/>
      <c r="H60" s="121"/>
      <c r="I60" s="121"/>
      <c r="J60" s="7">
        <f>Descripción!K348</f>
        <v>5</v>
      </c>
      <c r="K60" s="7">
        <f>Descripción!L348</f>
        <v>190.73</v>
      </c>
      <c r="L60" s="8">
        <f t="shared" si="6"/>
        <v>953.65</v>
      </c>
      <c r="N60" s="94">
        <f t="shared" si="4"/>
        <v>1373.160635</v>
      </c>
    </row>
    <row r="61" spans="1:14" ht="15.4" customHeight="1" x14ac:dyDescent="0.2">
      <c r="A61" s="3" t="s">
        <v>414</v>
      </c>
      <c r="B61" s="2" t="s">
        <v>285</v>
      </c>
      <c r="C61" s="121" t="s">
        <v>286</v>
      </c>
      <c r="D61" s="121"/>
      <c r="E61" s="121"/>
      <c r="F61" s="121"/>
      <c r="G61" s="121"/>
      <c r="H61" s="121"/>
      <c r="I61" s="121"/>
      <c r="J61" s="7">
        <f>Descripción!K350</f>
        <v>5</v>
      </c>
      <c r="K61" s="7">
        <f>Descripción!L350</f>
        <v>233.2</v>
      </c>
      <c r="L61" s="8">
        <f t="shared" si="6"/>
        <v>1166</v>
      </c>
      <c r="N61" s="94">
        <f t="shared" si="4"/>
        <v>1678.9233999999999</v>
      </c>
    </row>
    <row r="62" spans="1:14" ht="15.4" customHeight="1" x14ac:dyDescent="0.2">
      <c r="A62" s="83" t="s">
        <v>280</v>
      </c>
      <c r="B62" s="84" t="s">
        <v>289</v>
      </c>
      <c r="C62" s="130" t="s">
        <v>290</v>
      </c>
      <c r="D62" s="130"/>
      <c r="E62" s="130"/>
      <c r="F62" s="130"/>
      <c r="G62" s="130"/>
      <c r="H62" s="130"/>
      <c r="I62" s="130"/>
      <c r="J62" s="85">
        <f>Descripción!K352</f>
        <v>5</v>
      </c>
      <c r="K62" s="85">
        <f>Descripción!L352</f>
        <v>1923.24</v>
      </c>
      <c r="L62" s="86">
        <f t="shared" si="6"/>
        <v>9616.2000000000007</v>
      </c>
      <c r="N62" s="95">
        <f t="shared" si="4"/>
        <v>13846.366379999999</v>
      </c>
    </row>
    <row r="63" spans="1:14" ht="15.4" customHeight="1" x14ac:dyDescent="0.2">
      <c r="A63" s="83" t="s">
        <v>284</v>
      </c>
      <c r="B63" s="84" t="s">
        <v>292</v>
      </c>
      <c r="C63" s="130" t="s">
        <v>293</v>
      </c>
      <c r="D63" s="130"/>
      <c r="E63" s="130"/>
      <c r="F63" s="130"/>
      <c r="G63" s="130"/>
      <c r="H63" s="130"/>
      <c r="I63" s="130"/>
      <c r="J63" s="85">
        <f>Descripción!K354</f>
        <v>439</v>
      </c>
      <c r="K63" s="85">
        <f>Descripción!L354</f>
        <v>13.84</v>
      </c>
      <c r="L63" s="86">
        <f t="shared" si="6"/>
        <v>6075.76</v>
      </c>
      <c r="N63" s="95">
        <f t="shared" si="4"/>
        <v>8748.4868239999996</v>
      </c>
    </row>
    <row r="64" spans="1:14" ht="15.4" customHeight="1" x14ac:dyDescent="0.2">
      <c r="A64" s="83" t="s">
        <v>288</v>
      </c>
      <c r="B64" s="84" t="s">
        <v>297</v>
      </c>
      <c r="C64" s="130" t="s">
        <v>298</v>
      </c>
      <c r="D64" s="130"/>
      <c r="E64" s="130"/>
      <c r="F64" s="130"/>
      <c r="G64" s="130"/>
      <c r="H64" s="130"/>
      <c r="I64" s="130"/>
      <c r="J64" s="85">
        <f>Descripción!K363</f>
        <v>1</v>
      </c>
      <c r="K64" s="85">
        <f>Descripción!L363</f>
        <v>562.65</v>
      </c>
      <c r="L64" s="86">
        <f t="shared" si="6"/>
        <v>562.65</v>
      </c>
      <c r="N64" s="95">
        <f t="shared" si="4"/>
        <v>810.15973499999996</v>
      </c>
    </row>
    <row r="65" spans="1:14" ht="15.4" customHeight="1" x14ac:dyDescent="0.2">
      <c r="A65" s="83" t="s">
        <v>291</v>
      </c>
      <c r="B65" s="2" t="s">
        <v>301</v>
      </c>
      <c r="C65" s="121" t="s">
        <v>302</v>
      </c>
      <c r="D65" s="121"/>
      <c r="E65" s="121"/>
      <c r="F65" s="121"/>
      <c r="G65" s="121"/>
      <c r="H65" s="121"/>
      <c r="I65" s="121"/>
      <c r="J65" s="7">
        <f>Descripción!K365</f>
        <v>1</v>
      </c>
      <c r="K65" s="7">
        <f>Descripción!L365</f>
        <v>337.56</v>
      </c>
      <c r="L65" s="8">
        <f t="shared" si="6"/>
        <v>337.56</v>
      </c>
      <c r="N65" s="94">
        <f t="shared" si="4"/>
        <v>486.05264399999999</v>
      </c>
    </row>
    <row r="66" spans="1:14" ht="15.4" customHeight="1" x14ac:dyDescent="0.2">
      <c r="A66" s="83" t="s">
        <v>296</v>
      </c>
      <c r="B66" s="84" t="s">
        <v>304</v>
      </c>
      <c r="C66" s="130" t="s">
        <v>305</v>
      </c>
      <c r="D66" s="130"/>
      <c r="E66" s="130"/>
      <c r="F66" s="130"/>
      <c r="G66" s="130"/>
      <c r="H66" s="130"/>
      <c r="I66" s="130"/>
      <c r="J66" s="85">
        <f>Descripción!K367</f>
        <v>1</v>
      </c>
      <c r="K66" s="85">
        <f>Descripción!L367</f>
        <v>493.4</v>
      </c>
      <c r="L66" s="86">
        <f t="shared" si="6"/>
        <v>493.4</v>
      </c>
      <c r="N66" s="95">
        <f t="shared" si="4"/>
        <v>710.44665999999995</v>
      </c>
    </row>
    <row r="67" spans="1:14" ht="15.4" customHeight="1" x14ac:dyDescent="0.2">
      <c r="A67" s="83" t="s">
        <v>300</v>
      </c>
      <c r="B67" s="84" t="s">
        <v>307</v>
      </c>
      <c r="C67" s="130" t="s">
        <v>308</v>
      </c>
      <c r="D67" s="130"/>
      <c r="E67" s="130"/>
      <c r="F67" s="130"/>
      <c r="G67" s="130"/>
      <c r="H67" s="130"/>
      <c r="I67" s="130"/>
      <c r="J67" s="85">
        <f>Descripción!K369</f>
        <v>3</v>
      </c>
      <c r="K67" s="85">
        <f>Descripción!L369</f>
        <v>33.76</v>
      </c>
      <c r="L67" s="86">
        <f t="shared" si="6"/>
        <v>101.28</v>
      </c>
      <c r="N67" s="95">
        <f t="shared" si="4"/>
        <v>145.83307199999999</v>
      </c>
    </row>
    <row r="68" spans="1:14" ht="15.4" customHeight="1" x14ac:dyDescent="0.2">
      <c r="A68" s="21"/>
      <c r="B68" s="21"/>
      <c r="C68" s="127" t="s">
        <v>310</v>
      </c>
      <c r="D68" s="127"/>
      <c r="E68" s="22"/>
      <c r="F68" s="22"/>
      <c r="G68" s="22"/>
      <c r="H68" s="22"/>
      <c r="I68" s="22"/>
      <c r="J68" s="22"/>
      <c r="K68" s="23"/>
      <c r="L68" s="23" t="e">
        <f>L59+L60+L61+L62+#REF!+L63+L64+L65+L66+L67</f>
        <v>#REF!</v>
      </c>
      <c r="N68" s="94" t="e">
        <f t="shared" si="4"/>
        <v>#REF!</v>
      </c>
    </row>
    <row r="69" spans="1:14" ht="15.4" customHeight="1" x14ac:dyDescent="0.2">
      <c r="A69" s="24" t="s">
        <v>311</v>
      </c>
      <c r="B69" s="25"/>
      <c r="C69" s="129" t="s">
        <v>312</v>
      </c>
      <c r="D69" s="129"/>
      <c r="E69" s="129"/>
      <c r="F69" s="129"/>
      <c r="G69" s="129"/>
      <c r="H69" s="129"/>
      <c r="I69" s="129"/>
      <c r="J69" s="25"/>
      <c r="K69" s="26"/>
      <c r="L69" s="26"/>
      <c r="N69" s="94">
        <f t="shared" ref="N69:N99" si="7">L69*((1+$J$117+$J$118))*(1+$J$120)</f>
        <v>0</v>
      </c>
    </row>
    <row r="70" spans="1:14" ht="15.4" customHeight="1" x14ac:dyDescent="0.2">
      <c r="A70" s="3" t="s">
        <v>313</v>
      </c>
      <c r="B70" s="2" t="s">
        <v>14</v>
      </c>
      <c r="C70" s="121" t="s">
        <v>314</v>
      </c>
      <c r="D70" s="121"/>
      <c r="E70" s="121"/>
      <c r="F70" s="121"/>
      <c r="G70" s="121"/>
      <c r="H70" s="121"/>
      <c r="I70" s="121"/>
      <c r="J70" s="7">
        <f>Descripción!K373</f>
        <v>150</v>
      </c>
      <c r="K70" s="7">
        <f>Descripción!L373</f>
        <v>9.56</v>
      </c>
      <c r="L70" s="8">
        <f>ROUND(J70*K70,2)</f>
        <v>1434</v>
      </c>
      <c r="N70" s="94">
        <f t="shared" si="7"/>
        <v>2064.8166000000001</v>
      </c>
    </row>
    <row r="71" spans="1:14" ht="15.4" customHeight="1" x14ac:dyDescent="0.2">
      <c r="A71" s="3" t="s">
        <v>316</v>
      </c>
      <c r="B71" s="2" t="s">
        <v>317</v>
      </c>
      <c r="C71" s="121" t="s">
        <v>318</v>
      </c>
      <c r="D71" s="121"/>
      <c r="E71" s="121"/>
      <c r="F71" s="121"/>
      <c r="G71" s="121"/>
      <c r="H71" s="121"/>
      <c r="I71" s="121"/>
      <c r="J71" s="7">
        <f>Descripción!K375</f>
        <v>600</v>
      </c>
      <c r="K71" s="7">
        <f>Descripción!L375</f>
        <v>3.74</v>
      </c>
      <c r="L71" s="8">
        <f>ROUND(J71*K71,2)</f>
        <v>2244</v>
      </c>
      <c r="N71" s="94">
        <f t="shared" si="7"/>
        <v>3231.1355999999996</v>
      </c>
    </row>
    <row r="72" spans="1:14" ht="15.4" customHeight="1" x14ac:dyDescent="0.2">
      <c r="A72" s="3" t="s">
        <v>320</v>
      </c>
      <c r="B72" s="2" t="s">
        <v>321</v>
      </c>
      <c r="C72" s="121" t="s">
        <v>322</v>
      </c>
      <c r="D72" s="121"/>
      <c r="E72" s="121"/>
      <c r="F72" s="121"/>
      <c r="G72" s="121"/>
      <c r="H72" s="121"/>
      <c r="I72" s="121"/>
      <c r="J72" s="7">
        <f>Descripción!K377</f>
        <v>600</v>
      </c>
      <c r="K72" s="7">
        <f>Descripción!L377</f>
        <v>2.36</v>
      </c>
      <c r="L72" s="8">
        <f>ROUND(J72*K72,2)</f>
        <v>1416</v>
      </c>
      <c r="N72" s="94">
        <f t="shared" si="7"/>
        <v>2038.8983999999998</v>
      </c>
    </row>
    <row r="73" spans="1:14" ht="15.4" customHeight="1" x14ac:dyDescent="0.2">
      <c r="A73" s="21"/>
      <c r="B73" s="21"/>
      <c r="C73" s="127" t="s">
        <v>324</v>
      </c>
      <c r="D73" s="127"/>
      <c r="E73" s="22"/>
      <c r="F73" s="22"/>
      <c r="G73" s="22"/>
      <c r="H73" s="22"/>
      <c r="I73" s="22"/>
      <c r="J73" s="22"/>
      <c r="K73" s="23"/>
      <c r="L73" s="23">
        <f>L70+L71+L72</f>
        <v>5094</v>
      </c>
      <c r="N73" s="94">
        <f t="shared" si="7"/>
        <v>7334.8505999999998</v>
      </c>
    </row>
    <row r="74" spans="1:14" ht="15.4" customHeight="1" x14ac:dyDescent="0.2">
      <c r="A74" s="24" t="s">
        <v>325</v>
      </c>
      <c r="B74" s="25"/>
      <c r="C74" s="129" t="s">
        <v>326</v>
      </c>
      <c r="D74" s="129"/>
      <c r="E74" s="129"/>
      <c r="F74" s="129"/>
      <c r="G74" s="129"/>
      <c r="H74" s="129"/>
      <c r="I74" s="129"/>
      <c r="J74" s="25"/>
      <c r="K74" s="26"/>
      <c r="L74" s="26"/>
      <c r="N74" s="94">
        <f t="shared" si="7"/>
        <v>0</v>
      </c>
    </row>
    <row r="75" spans="1:14" ht="15.4" customHeight="1" x14ac:dyDescent="0.2">
      <c r="A75" s="83" t="s">
        <v>327</v>
      </c>
      <c r="B75" s="84" t="s">
        <v>328</v>
      </c>
      <c r="C75" s="130" t="s">
        <v>329</v>
      </c>
      <c r="D75" s="130"/>
      <c r="E75" s="130"/>
      <c r="F75" s="130"/>
      <c r="G75" s="130"/>
      <c r="H75" s="130"/>
      <c r="I75" s="130"/>
      <c r="J75" s="85">
        <f>Descripción!K381</f>
        <v>1</v>
      </c>
      <c r="K75" s="85">
        <f>Descripción!L381</f>
        <v>479.72</v>
      </c>
      <c r="L75" s="86">
        <f t="shared" ref="L75:L81" si="8">ROUND(J75*K75,2)</f>
        <v>479.72</v>
      </c>
      <c r="N75" s="95">
        <f t="shared" si="7"/>
        <v>690.748828</v>
      </c>
    </row>
    <row r="76" spans="1:14" ht="15.4" customHeight="1" x14ac:dyDescent="0.2">
      <c r="A76" s="83" t="s">
        <v>331</v>
      </c>
      <c r="B76" s="84" t="s">
        <v>332</v>
      </c>
      <c r="C76" s="130" t="s">
        <v>333</v>
      </c>
      <c r="D76" s="130"/>
      <c r="E76" s="130"/>
      <c r="F76" s="130"/>
      <c r="G76" s="130"/>
      <c r="H76" s="130"/>
      <c r="I76" s="130"/>
      <c r="J76" s="85">
        <f>Descripción!K383</f>
        <v>1</v>
      </c>
      <c r="K76" s="85">
        <f>Descripción!L383</f>
        <v>336.23</v>
      </c>
      <c r="L76" s="86">
        <f t="shared" si="8"/>
        <v>336.23</v>
      </c>
      <c r="N76" s="95">
        <f t="shared" si="7"/>
        <v>484.13757699999996</v>
      </c>
    </row>
    <row r="77" spans="1:14" ht="15.4" customHeight="1" x14ac:dyDescent="0.2">
      <c r="A77" s="83" t="s">
        <v>335</v>
      </c>
      <c r="B77" s="84" t="s">
        <v>336</v>
      </c>
      <c r="C77" s="130" t="s">
        <v>337</v>
      </c>
      <c r="D77" s="130"/>
      <c r="E77" s="130"/>
      <c r="F77" s="130"/>
      <c r="G77" s="130"/>
      <c r="H77" s="130"/>
      <c r="I77" s="130"/>
      <c r="J77" s="85">
        <f>Descripción!K385</f>
        <v>5</v>
      </c>
      <c r="K77" s="85">
        <f>Descripción!L385</f>
        <v>617.49</v>
      </c>
      <c r="L77" s="86">
        <f t="shared" si="8"/>
        <v>3087.45</v>
      </c>
      <c r="N77" s="95">
        <f t="shared" si="7"/>
        <v>4445.6192549999996</v>
      </c>
    </row>
    <row r="78" spans="1:14" ht="15.4" customHeight="1" x14ac:dyDescent="0.2">
      <c r="A78" s="83" t="s">
        <v>339</v>
      </c>
      <c r="B78" s="84" t="s">
        <v>340</v>
      </c>
      <c r="C78" s="130" t="s">
        <v>341</v>
      </c>
      <c r="D78" s="130"/>
      <c r="E78" s="130"/>
      <c r="F78" s="130"/>
      <c r="G78" s="130"/>
      <c r="H78" s="130"/>
      <c r="I78" s="130"/>
      <c r="J78" s="85">
        <f>Descripción!K387</f>
        <v>2</v>
      </c>
      <c r="K78" s="85">
        <f>Descripción!L387</f>
        <v>267.98</v>
      </c>
      <c r="L78" s="86">
        <f t="shared" si="8"/>
        <v>535.96</v>
      </c>
      <c r="N78" s="95">
        <f t="shared" si="7"/>
        <v>771.72880400000008</v>
      </c>
    </row>
    <row r="79" spans="1:14" ht="11.25" customHeight="1" x14ac:dyDescent="0.2">
      <c r="A79" s="83" t="s">
        <v>343</v>
      </c>
      <c r="B79" s="84" t="s">
        <v>344</v>
      </c>
      <c r="C79" s="130" t="s">
        <v>345</v>
      </c>
      <c r="D79" s="130"/>
      <c r="E79" s="130"/>
      <c r="F79" s="130"/>
      <c r="G79" s="130"/>
      <c r="H79" s="130"/>
      <c r="I79" s="130"/>
      <c r="J79" s="85">
        <f>Descripción!K389</f>
        <v>1</v>
      </c>
      <c r="K79" s="85">
        <f>Descripción!L389</f>
        <v>1826.34</v>
      </c>
      <c r="L79" s="86">
        <f t="shared" si="8"/>
        <v>1826.34</v>
      </c>
      <c r="N79" s="95">
        <f t="shared" si="7"/>
        <v>2629.7469659999997</v>
      </c>
    </row>
    <row r="80" spans="1:14" ht="14.25" customHeight="1" x14ac:dyDescent="0.2">
      <c r="A80" s="83" t="s">
        <v>425</v>
      </c>
      <c r="B80" s="84" t="s">
        <v>269</v>
      </c>
      <c r="C80" s="130" t="s">
        <v>270</v>
      </c>
      <c r="D80" s="130"/>
      <c r="E80" s="130"/>
      <c r="F80" s="130"/>
      <c r="G80" s="130"/>
      <c r="H80" s="130"/>
      <c r="I80" s="130"/>
      <c r="J80" s="85">
        <f>Descripción!K391</f>
        <v>10</v>
      </c>
      <c r="K80" s="85">
        <f>Descripción!L391</f>
        <v>15</v>
      </c>
      <c r="L80" s="86">
        <f t="shared" si="8"/>
        <v>150</v>
      </c>
      <c r="N80" s="95">
        <f t="shared" si="7"/>
        <v>215.98499999999999</v>
      </c>
    </row>
    <row r="81" spans="1:14" ht="15" customHeight="1" x14ac:dyDescent="0.2">
      <c r="A81" s="83" t="s">
        <v>426</v>
      </c>
      <c r="B81" s="84" t="s">
        <v>271</v>
      </c>
      <c r="C81" s="130" t="s">
        <v>272</v>
      </c>
      <c r="D81" s="130"/>
      <c r="E81" s="130"/>
      <c r="F81" s="130"/>
      <c r="G81" s="130"/>
      <c r="H81" s="130"/>
      <c r="I81" s="130"/>
      <c r="J81" s="85">
        <f>Descripción!K395</f>
        <v>4</v>
      </c>
      <c r="K81" s="85">
        <f>Descripción!L395</f>
        <v>25</v>
      </c>
      <c r="L81" s="86">
        <f t="shared" si="8"/>
        <v>100</v>
      </c>
      <c r="N81" s="95">
        <f t="shared" si="7"/>
        <v>143.99</v>
      </c>
    </row>
    <row r="82" spans="1:14" ht="15.4" customHeight="1" x14ac:dyDescent="0.2">
      <c r="A82" s="21"/>
      <c r="B82" s="21"/>
      <c r="C82" s="127" t="s">
        <v>347</v>
      </c>
      <c r="D82" s="127"/>
      <c r="E82" s="22"/>
      <c r="F82" s="22"/>
      <c r="G82" s="22"/>
      <c r="H82" s="22"/>
      <c r="I82" s="22"/>
      <c r="J82" s="22"/>
      <c r="K82" s="23"/>
      <c r="L82" s="23">
        <f>L75+L76+L77+L78+L79+L80+L81</f>
        <v>6515.7</v>
      </c>
      <c r="N82" s="94">
        <f t="shared" si="7"/>
        <v>9381.9564299999984</v>
      </c>
    </row>
    <row r="83" spans="1:14" ht="15.4" customHeight="1" x14ac:dyDescent="0.2">
      <c r="A83" s="24" t="s">
        <v>348</v>
      </c>
      <c r="B83" s="25"/>
      <c r="C83" s="129" t="s">
        <v>349</v>
      </c>
      <c r="D83" s="129"/>
      <c r="E83" s="129"/>
      <c r="F83" s="129"/>
      <c r="G83" s="129"/>
      <c r="H83" s="129"/>
      <c r="I83" s="129"/>
      <c r="J83" s="25"/>
      <c r="K83" s="26"/>
      <c r="L83" s="26"/>
      <c r="N83" s="94">
        <f t="shared" si="7"/>
        <v>0</v>
      </c>
    </row>
    <row r="84" spans="1:14" ht="15.4" customHeight="1" x14ac:dyDescent="0.2">
      <c r="A84" s="83" t="s">
        <v>350</v>
      </c>
      <c r="B84" s="84" t="s">
        <v>351</v>
      </c>
      <c r="C84" s="130" t="s">
        <v>352</v>
      </c>
      <c r="D84" s="130"/>
      <c r="E84" s="130"/>
      <c r="F84" s="130"/>
      <c r="G84" s="130"/>
      <c r="H84" s="130"/>
      <c r="I84" s="130"/>
      <c r="J84" s="85">
        <f>Descripción!K402</f>
        <v>1</v>
      </c>
      <c r="K84" s="85">
        <f>Descripción!L402</f>
        <v>450</v>
      </c>
      <c r="L84" s="86">
        <f>ROUND(J84*K84,2)</f>
        <v>450</v>
      </c>
      <c r="N84" s="95">
        <f t="shared" si="7"/>
        <v>647.95499999999993</v>
      </c>
    </row>
    <row r="85" spans="1:14" ht="15.4" customHeight="1" x14ac:dyDescent="0.2">
      <c r="A85" s="83" t="s">
        <v>353</v>
      </c>
      <c r="B85" s="84" t="s">
        <v>354</v>
      </c>
      <c r="C85" s="130" t="s">
        <v>355</v>
      </c>
      <c r="D85" s="130"/>
      <c r="E85" s="130"/>
      <c r="F85" s="130"/>
      <c r="G85" s="130"/>
      <c r="H85" s="130"/>
      <c r="I85" s="130"/>
      <c r="J85" s="85">
        <f>Descripción!K404</f>
        <v>1</v>
      </c>
      <c r="K85" s="85">
        <f>Descripción!L404</f>
        <v>320</v>
      </c>
      <c r="L85" s="86">
        <f>ROUND(J85*K85,2)</f>
        <v>320</v>
      </c>
      <c r="N85" s="95">
        <f t="shared" si="7"/>
        <v>460.76799999999992</v>
      </c>
    </row>
    <row r="86" spans="1:14" ht="15.4" customHeight="1" x14ac:dyDescent="0.2">
      <c r="A86" s="21"/>
      <c r="B86" s="21"/>
      <c r="C86" s="127" t="s">
        <v>356</v>
      </c>
      <c r="D86" s="127"/>
      <c r="E86" s="22"/>
      <c r="F86" s="22"/>
      <c r="G86" s="22"/>
      <c r="H86" s="22"/>
      <c r="I86" s="22"/>
      <c r="J86" s="22"/>
      <c r="K86" s="23"/>
      <c r="L86" s="23">
        <f>L84+L85</f>
        <v>770</v>
      </c>
      <c r="N86" s="94">
        <f t="shared" si="7"/>
        <v>1108.723</v>
      </c>
    </row>
    <row r="87" spans="1:14" ht="15.4" customHeight="1" x14ac:dyDescent="0.2">
      <c r="A87" s="128" t="s">
        <v>357</v>
      </c>
      <c r="B87" s="128"/>
      <c r="C87" s="129" t="s">
        <v>358</v>
      </c>
      <c r="D87" s="129"/>
      <c r="E87" s="129"/>
      <c r="F87" s="129"/>
      <c r="G87" s="129"/>
      <c r="H87" s="129"/>
      <c r="I87" s="129"/>
      <c r="J87" s="25"/>
      <c r="K87" s="26"/>
      <c r="L87" s="26"/>
      <c r="N87" s="94">
        <f t="shared" si="7"/>
        <v>0</v>
      </c>
    </row>
    <row r="88" spans="1:14" ht="15.4" customHeight="1" x14ac:dyDescent="0.2">
      <c r="A88" s="3" t="s">
        <v>359</v>
      </c>
      <c r="B88" s="2" t="s">
        <v>360</v>
      </c>
      <c r="C88" s="121" t="s">
        <v>361</v>
      </c>
      <c r="D88" s="121"/>
      <c r="E88" s="121"/>
      <c r="F88" s="121"/>
      <c r="G88" s="121"/>
      <c r="H88" s="121"/>
      <c r="I88" s="121"/>
      <c r="J88" s="7">
        <f>Descripción!K408</f>
        <v>313.84799999999996</v>
      </c>
      <c r="K88" s="7">
        <f>Descripción!L408</f>
        <v>12.89</v>
      </c>
      <c r="L88" s="8">
        <f>ROUND(J88*K88,2)</f>
        <v>4045.5</v>
      </c>
      <c r="N88" s="94">
        <f t="shared" si="7"/>
        <v>5825.1154499999993</v>
      </c>
    </row>
    <row r="89" spans="1:14" ht="26.25" customHeight="1" x14ac:dyDescent="0.2">
      <c r="A89" s="3" t="s">
        <v>366</v>
      </c>
      <c r="B89" s="2" t="s">
        <v>367</v>
      </c>
      <c r="C89" s="121" t="s">
        <v>368</v>
      </c>
      <c r="D89" s="121"/>
      <c r="E89" s="121"/>
      <c r="F89" s="121"/>
      <c r="G89" s="121"/>
      <c r="H89" s="121"/>
      <c r="I89" s="121"/>
      <c r="J89" s="7">
        <f>Descripción!K418</f>
        <v>313.84799999999996</v>
      </c>
      <c r="K89" s="7">
        <f>Descripción!L418</f>
        <v>6.12</v>
      </c>
      <c r="L89" s="8">
        <f>ROUND(J89*K89,2)</f>
        <v>1920.75</v>
      </c>
      <c r="N89" s="94">
        <f t="shared" si="7"/>
        <v>2765.6879250000002</v>
      </c>
    </row>
    <row r="90" spans="1:14" ht="15.4" customHeight="1" x14ac:dyDescent="0.2">
      <c r="A90" s="3" t="s">
        <v>370</v>
      </c>
      <c r="B90" s="2" t="s">
        <v>371</v>
      </c>
      <c r="C90" s="121" t="s">
        <v>372</v>
      </c>
      <c r="D90" s="121"/>
      <c r="E90" s="121"/>
      <c r="F90" s="121"/>
      <c r="G90" s="121"/>
      <c r="H90" s="121"/>
      <c r="I90" s="121"/>
      <c r="J90" s="7">
        <f>Descripción!K428</f>
        <v>3</v>
      </c>
      <c r="K90" s="7">
        <f>Descripción!L428</f>
        <v>295.86</v>
      </c>
      <c r="L90" s="8">
        <f>ROUND(J90*K90,2)</f>
        <v>887.58</v>
      </c>
      <c r="N90" s="94">
        <f t="shared" si="7"/>
        <v>1278.0264419999999</v>
      </c>
    </row>
    <row r="91" spans="1:14" ht="15.4" customHeight="1" x14ac:dyDescent="0.2">
      <c r="A91" s="21"/>
      <c r="B91" s="21"/>
      <c r="C91" s="127" t="s">
        <v>374</v>
      </c>
      <c r="D91" s="127"/>
      <c r="E91" s="22"/>
      <c r="F91" s="22"/>
      <c r="G91" s="22"/>
      <c r="H91" s="22"/>
      <c r="I91" s="22"/>
      <c r="J91" s="22"/>
      <c r="K91" s="23"/>
      <c r="L91" s="23">
        <f>L88+L89+L90</f>
        <v>6853.83</v>
      </c>
      <c r="N91" s="94">
        <f t="shared" si="7"/>
        <v>9868.8298169999998</v>
      </c>
    </row>
    <row r="92" spans="1:14" ht="15.4" customHeight="1" x14ac:dyDescent="0.2">
      <c r="A92" s="128" t="s">
        <v>375</v>
      </c>
      <c r="B92" s="128"/>
      <c r="C92" s="129" t="s">
        <v>376</v>
      </c>
      <c r="D92" s="129"/>
      <c r="E92" s="129"/>
      <c r="F92" s="129"/>
      <c r="G92" s="129"/>
      <c r="H92" s="129"/>
      <c r="I92" s="129"/>
      <c r="J92" s="25"/>
      <c r="K92" s="26"/>
      <c r="L92" s="26"/>
      <c r="N92" s="94">
        <f t="shared" si="7"/>
        <v>0</v>
      </c>
    </row>
    <row r="93" spans="1:14" ht="15.4" customHeight="1" x14ac:dyDescent="0.2">
      <c r="A93" s="3" t="s">
        <v>415</v>
      </c>
      <c r="B93" s="2" t="s">
        <v>377</v>
      </c>
      <c r="C93" s="121" t="s">
        <v>378</v>
      </c>
      <c r="D93" s="121"/>
      <c r="E93" s="121"/>
      <c r="F93" s="121"/>
      <c r="G93" s="121"/>
      <c r="H93" s="121"/>
      <c r="I93" s="121"/>
      <c r="J93" s="7">
        <f>Descripción!K432</f>
        <v>130</v>
      </c>
      <c r="K93" s="7">
        <f>Descripción!L432</f>
        <v>13.59</v>
      </c>
      <c r="L93" s="8">
        <f t="shared" ref="L93:L98" si="9">ROUND(J93*K93,2)</f>
        <v>1766.7</v>
      </c>
      <c r="N93" s="94">
        <f t="shared" si="7"/>
        <v>2543.8713299999999</v>
      </c>
    </row>
    <row r="94" spans="1:14" ht="15.4" customHeight="1" x14ac:dyDescent="0.2">
      <c r="A94" s="3" t="s">
        <v>416</v>
      </c>
      <c r="B94" s="2" t="s">
        <v>380</v>
      </c>
      <c r="C94" s="121" t="s">
        <v>381</v>
      </c>
      <c r="D94" s="121"/>
      <c r="E94" s="121"/>
      <c r="F94" s="121"/>
      <c r="G94" s="121"/>
      <c r="H94" s="121"/>
      <c r="I94" s="121"/>
      <c r="J94" s="7">
        <f>Descripción!K434</f>
        <v>1</v>
      </c>
      <c r="K94" s="7">
        <f>Descripción!L434</f>
        <v>650</v>
      </c>
      <c r="L94" s="8">
        <f t="shared" si="9"/>
        <v>650</v>
      </c>
      <c r="N94" s="94">
        <f t="shared" si="7"/>
        <v>935.93499999999995</v>
      </c>
    </row>
    <row r="95" spans="1:14" ht="15.4" customHeight="1" x14ac:dyDescent="0.2">
      <c r="A95" s="3" t="s">
        <v>417</v>
      </c>
      <c r="B95" s="2" t="s">
        <v>383</v>
      </c>
      <c r="C95" s="121" t="s">
        <v>384</v>
      </c>
      <c r="D95" s="121"/>
      <c r="E95" s="121"/>
      <c r="F95" s="121"/>
      <c r="G95" s="121"/>
      <c r="H95" s="121"/>
      <c r="I95" s="121"/>
      <c r="J95" s="7">
        <f>Descripción!K436</f>
        <v>1</v>
      </c>
      <c r="K95" s="7">
        <f>Descripción!L436</f>
        <v>450</v>
      </c>
      <c r="L95" s="8">
        <f t="shared" si="9"/>
        <v>450</v>
      </c>
      <c r="N95" s="94">
        <f t="shared" si="7"/>
        <v>647.95499999999993</v>
      </c>
    </row>
    <row r="96" spans="1:14" ht="15.4" customHeight="1" x14ac:dyDescent="0.2">
      <c r="A96" s="3" t="s">
        <v>418</v>
      </c>
      <c r="B96" s="2" t="s">
        <v>386</v>
      </c>
      <c r="C96" s="121" t="s">
        <v>387</v>
      </c>
      <c r="D96" s="121"/>
      <c r="E96" s="121"/>
      <c r="F96" s="121"/>
      <c r="G96" s="121"/>
      <c r="H96" s="121"/>
      <c r="I96" s="121"/>
      <c r="J96" s="7">
        <f>Descripción!K438</f>
        <v>1</v>
      </c>
      <c r="K96" s="7">
        <f>Descripción!L438</f>
        <v>800</v>
      </c>
      <c r="L96" s="8">
        <f t="shared" si="9"/>
        <v>800</v>
      </c>
      <c r="N96" s="94">
        <f t="shared" si="7"/>
        <v>1151.92</v>
      </c>
    </row>
    <row r="97" spans="1:16" ht="15.4" customHeight="1" x14ac:dyDescent="0.2">
      <c r="A97" s="3" t="s">
        <v>419</v>
      </c>
      <c r="B97" s="2" t="s">
        <v>389</v>
      </c>
      <c r="C97" s="121" t="s">
        <v>390</v>
      </c>
      <c r="D97" s="121"/>
      <c r="E97" s="121"/>
      <c r="F97" s="121"/>
      <c r="G97" s="121"/>
      <c r="H97" s="121"/>
      <c r="I97" s="121"/>
      <c r="J97" s="7">
        <f>Descripción!K440</f>
        <v>1</v>
      </c>
      <c r="K97" s="7">
        <f>Descripción!L440</f>
        <v>90</v>
      </c>
      <c r="L97" s="8">
        <f t="shared" si="9"/>
        <v>90</v>
      </c>
      <c r="N97" s="94">
        <f t="shared" si="7"/>
        <v>129.59099999999998</v>
      </c>
    </row>
    <row r="98" spans="1:16" ht="15.4" customHeight="1" x14ac:dyDescent="0.2">
      <c r="A98" s="3" t="s">
        <v>420</v>
      </c>
      <c r="B98" s="2" t="s">
        <v>392</v>
      </c>
      <c r="C98" s="121" t="s">
        <v>393</v>
      </c>
      <c r="D98" s="121"/>
      <c r="E98" s="121"/>
      <c r="F98" s="121"/>
      <c r="G98" s="121"/>
      <c r="H98" s="121"/>
      <c r="I98" s="121"/>
      <c r="J98" s="7">
        <f>Descripción!K442</f>
        <v>1</v>
      </c>
      <c r="K98" s="7">
        <f>Descripción!L442</f>
        <v>150</v>
      </c>
      <c r="L98" s="8">
        <f t="shared" si="9"/>
        <v>150</v>
      </c>
      <c r="N98" s="94">
        <f t="shared" si="7"/>
        <v>215.98499999999999</v>
      </c>
    </row>
    <row r="99" spans="1:16" ht="15.4" customHeight="1" x14ac:dyDescent="0.2">
      <c r="A99" s="21"/>
      <c r="B99" s="21"/>
      <c r="C99" s="127" t="s">
        <v>395</v>
      </c>
      <c r="D99" s="127"/>
      <c r="E99" s="22"/>
      <c r="F99" s="22"/>
      <c r="G99" s="22"/>
      <c r="H99" s="22"/>
      <c r="I99" s="22"/>
      <c r="J99" s="22"/>
      <c r="K99" s="23"/>
      <c r="L99" s="23">
        <f>L93+L94+L95+L96+L97+L98</f>
        <v>3906.7</v>
      </c>
      <c r="N99" s="94">
        <f t="shared" si="7"/>
        <v>5625.2573299999995</v>
      </c>
    </row>
    <row r="100" spans="1:16" s="27" customFormat="1" ht="15.4" customHeight="1" x14ac:dyDescent="0.2">
      <c r="A100" s="39"/>
      <c r="B100" s="39"/>
      <c r="C100" s="40"/>
      <c r="D100" s="40"/>
      <c r="E100" s="41"/>
      <c r="F100" s="41"/>
      <c r="G100" s="41"/>
      <c r="H100" s="41"/>
      <c r="I100" s="41"/>
      <c r="J100" s="41"/>
      <c r="K100" s="42"/>
      <c r="L100" s="42"/>
    </row>
    <row r="101" spans="1:16" s="27" customFormat="1" ht="15.4" customHeight="1" x14ac:dyDescent="0.2">
      <c r="A101" s="39"/>
      <c r="B101" s="39"/>
      <c r="C101" s="40"/>
      <c r="D101" s="40"/>
      <c r="E101" s="41"/>
      <c r="F101" s="41"/>
      <c r="G101" s="41"/>
      <c r="H101" s="41"/>
      <c r="I101" s="41"/>
      <c r="J101" s="41"/>
      <c r="K101" s="42"/>
      <c r="L101" s="42"/>
    </row>
    <row r="103" spans="1:16" x14ac:dyDescent="0.2">
      <c r="A103" s="114" t="s">
        <v>423</v>
      </c>
      <c r="B103" s="114"/>
      <c r="C103" s="114"/>
      <c r="D103" s="115" t="s">
        <v>424</v>
      </c>
      <c r="E103" s="115"/>
      <c r="F103" s="115"/>
      <c r="G103" s="115"/>
      <c r="H103" s="115"/>
      <c r="I103" s="115"/>
      <c r="J103" s="116" t="s">
        <v>401</v>
      </c>
      <c r="K103" s="116"/>
      <c r="L103" s="116"/>
    </row>
    <row r="104" spans="1:16" x14ac:dyDescent="0.2">
      <c r="A104" s="117">
        <v>1</v>
      </c>
      <c r="B104" s="117"/>
      <c r="C104" s="117"/>
      <c r="D104" s="118" t="s">
        <v>8</v>
      </c>
      <c r="E104" s="118"/>
      <c r="F104" s="118"/>
      <c r="G104" s="118"/>
      <c r="H104" s="118"/>
      <c r="I104" s="118"/>
      <c r="J104" s="119">
        <f>L16</f>
        <v>15565.48</v>
      </c>
      <c r="K104" s="120"/>
      <c r="L104" s="120"/>
    </row>
    <row r="105" spans="1:16" x14ac:dyDescent="0.2">
      <c r="A105" s="104">
        <v>2</v>
      </c>
      <c r="B105" s="104"/>
      <c r="C105" s="104"/>
      <c r="D105" s="101" t="s">
        <v>44</v>
      </c>
      <c r="E105" s="101"/>
      <c r="F105" s="101"/>
      <c r="G105" s="101"/>
      <c r="H105" s="101"/>
      <c r="I105" s="101"/>
      <c r="J105" s="111">
        <f>L24</f>
        <v>6415.26</v>
      </c>
      <c r="K105" s="112"/>
      <c r="L105" s="112"/>
    </row>
    <row r="106" spans="1:16" x14ac:dyDescent="0.2">
      <c r="A106" s="104">
        <v>3</v>
      </c>
      <c r="B106" s="104"/>
      <c r="C106" s="104"/>
      <c r="D106" s="101" t="s">
        <v>109</v>
      </c>
      <c r="E106" s="101"/>
      <c r="F106" s="101"/>
      <c r="G106" s="101"/>
      <c r="H106" s="101"/>
      <c r="I106" s="101"/>
      <c r="J106" s="111">
        <f>L41</f>
        <v>78364.660000000018</v>
      </c>
      <c r="K106" s="112"/>
      <c r="L106" s="112"/>
      <c r="P106" s="82"/>
    </row>
    <row r="107" spans="1:16" x14ac:dyDescent="0.2">
      <c r="A107" s="104">
        <v>4</v>
      </c>
      <c r="B107" s="104"/>
      <c r="C107" s="104"/>
      <c r="D107" s="101" t="s">
        <v>204</v>
      </c>
      <c r="E107" s="101"/>
      <c r="F107" s="101"/>
      <c r="G107" s="101"/>
      <c r="H107" s="101"/>
      <c r="I107" s="101"/>
      <c r="J107" s="111">
        <f>L51</f>
        <v>14350.54</v>
      </c>
      <c r="K107" s="112"/>
      <c r="L107" s="112"/>
    </row>
    <row r="108" spans="1:16" x14ac:dyDescent="0.2">
      <c r="A108" s="104">
        <v>5</v>
      </c>
      <c r="B108" s="104"/>
      <c r="C108" s="104"/>
      <c r="D108" s="101" t="s">
        <v>250</v>
      </c>
      <c r="E108" s="101"/>
      <c r="F108" s="101"/>
      <c r="G108" s="101"/>
      <c r="H108" s="101"/>
      <c r="I108" s="101"/>
      <c r="J108" s="111">
        <f>L57</f>
        <v>7264.49</v>
      </c>
      <c r="K108" s="112"/>
      <c r="L108" s="112"/>
    </row>
    <row r="109" spans="1:16" x14ac:dyDescent="0.2">
      <c r="A109" s="104">
        <v>6</v>
      </c>
      <c r="B109" s="104"/>
      <c r="C109" s="104"/>
      <c r="D109" s="101" t="s">
        <v>402</v>
      </c>
      <c r="E109" s="101"/>
      <c r="F109" s="101"/>
      <c r="G109" s="101"/>
      <c r="H109" s="101"/>
      <c r="I109" s="101"/>
      <c r="J109" s="111" t="e">
        <f>L68</f>
        <v>#REF!</v>
      </c>
      <c r="K109" s="112"/>
      <c r="L109" s="112"/>
    </row>
    <row r="110" spans="1:16" x14ac:dyDescent="0.2">
      <c r="A110" s="104">
        <v>7</v>
      </c>
      <c r="B110" s="104"/>
      <c r="C110" s="104"/>
      <c r="D110" s="101" t="s">
        <v>312</v>
      </c>
      <c r="E110" s="101"/>
      <c r="F110" s="101"/>
      <c r="G110" s="101"/>
      <c r="H110" s="101"/>
      <c r="I110" s="101"/>
      <c r="J110" s="111">
        <f>L73</f>
        <v>5094</v>
      </c>
      <c r="K110" s="112"/>
      <c r="L110" s="112"/>
    </row>
    <row r="111" spans="1:16" x14ac:dyDescent="0.2">
      <c r="A111" s="104">
        <v>8</v>
      </c>
      <c r="B111" s="104"/>
      <c r="C111" s="104"/>
      <c r="D111" s="101" t="s">
        <v>326</v>
      </c>
      <c r="E111" s="101"/>
      <c r="F111" s="101"/>
      <c r="G111" s="101"/>
      <c r="H111" s="101"/>
      <c r="I111" s="101"/>
      <c r="J111" s="111">
        <f>L82</f>
        <v>6515.7</v>
      </c>
      <c r="K111" s="112"/>
      <c r="L111" s="112"/>
    </row>
    <row r="112" spans="1:16" x14ac:dyDescent="0.2">
      <c r="A112" s="104">
        <v>9</v>
      </c>
      <c r="B112" s="104"/>
      <c r="C112" s="104"/>
      <c r="D112" s="101" t="s">
        <v>349</v>
      </c>
      <c r="E112" s="101"/>
      <c r="F112" s="101"/>
      <c r="G112" s="101"/>
      <c r="H112" s="101"/>
      <c r="I112" s="101"/>
      <c r="J112" s="111">
        <f>L86</f>
        <v>770</v>
      </c>
      <c r="K112" s="112"/>
      <c r="L112" s="112"/>
    </row>
    <row r="113" spans="1:15" ht="15" customHeight="1" x14ac:dyDescent="0.2">
      <c r="A113" s="104">
        <v>10</v>
      </c>
      <c r="B113" s="104"/>
      <c r="C113" s="104"/>
      <c r="D113" s="101" t="s">
        <v>358</v>
      </c>
      <c r="E113" s="101"/>
      <c r="F113" s="101"/>
      <c r="G113" s="101"/>
      <c r="H113" s="101"/>
      <c r="I113" s="101"/>
      <c r="J113" s="111">
        <f>L91</f>
        <v>6853.83</v>
      </c>
      <c r="K113" s="112"/>
      <c r="L113" s="112"/>
    </row>
    <row r="114" spans="1:15" x14ac:dyDescent="0.2">
      <c r="A114" s="104">
        <v>11</v>
      </c>
      <c r="B114" s="104"/>
      <c r="C114" s="104"/>
      <c r="D114" s="101" t="s">
        <v>376</v>
      </c>
      <c r="E114" s="101"/>
      <c r="F114" s="101"/>
      <c r="G114" s="101"/>
      <c r="H114" s="101"/>
      <c r="I114" s="101"/>
      <c r="J114" s="111">
        <f>L99</f>
        <v>3906.7</v>
      </c>
      <c r="K114" s="112"/>
      <c r="L114" s="112"/>
    </row>
    <row r="115" spans="1:15" x14ac:dyDescent="0.2">
      <c r="A115" s="104"/>
      <c r="B115" s="104"/>
      <c r="C115" s="104"/>
      <c r="D115" s="105"/>
      <c r="E115" s="105"/>
      <c r="F115" s="105"/>
      <c r="G115" s="105"/>
      <c r="H115" s="105"/>
      <c r="I115" s="105"/>
      <c r="J115" s="106"/>
      <c r="K115" s="106"/>
      <c r="L115" s="106"/>
      <c r="N115" s="88" t="s">
        <v>451</v>
      </c>
      <c r="O115" s="89" t="s">
        <v>452</v>
      </c>
    </row>
    <row r="116" spans="1:15" x14ac:dyDescent="0.2">
      <c r="A116" s="30"/>
      <c r="B116" s="30"/>
      <c r="C116" s="31"/>
      <c r="D116" s="107" t="s">
        <v>403</v>
      </c>
      <c r="E116" s="107"/>
      <c r="F116" s="107"/>
      <c r="G116" s="107"/>
      <c r="H116" s="107"/>
      <c r="I116" s="107"/>
      <c r="J116" s="108" t="e">
        <f>SUM(J104:L115)</f>
        <v>#REF!</v>
      </c>
      <c r="K116" s="108"/>
      <c r="L116" s="108"/>
      <c r="N116" s="90" t="e">
        <f>J116-O116</f>
        <v>#REF!</v>
      </c>
      <c r="O116" s="91" t="e">
        <f>L32+L55+L62+#REF!+L63+L64+L66+L67+L75+L76+L77+L78+L79+L80+L81+L84+L85</f>
        <v>#REF!</v>
      </c>
    </row>
    <row r="117" spans="1:15" x14ac:dyDescent="0.2">
      <c r="A117" s="32"/>
      <c r="B117" s="32"/>
      <c r="C117" s="32"/>
      <c r="D117" s="109" t="s">
        <v>404</v>
      </c>
      <c r="E117" s="109"/>
      <c r="F117" s="109"/>
      <c r="G117" s="109"/>
      <c r="H117" s="109"/>
      <c r="I117" s="109"/>
      <c r="J117" s="34">
        <v>0.13</v>
      </c>
      <c r="K117" s="110" t="e">
        <f>J116*J117</f>
        <v>#REF!</v>
      </c>
      <c r="L117" s="110"/>
      <c r="N117" s="90" t="e">
        <f>N116*J117</f>
        <v>#REF!</v>
      </c>
      <c r="O117" s="91" t="e">
        <f>O116*J117</f>
        <v>#REF!</v>
      </c>
    </row>
    <row r="118" spans="1:15" x14ac:dyDescent="0.2">
      <c r="A118" s="33"/>
      <c r="B118" s="33"/>
      <c r="C118" s="33"/>
      <c r="D118" s="102" t="s">
        <v>405</v>
      </c>
      <c r="E118" s="102"/>
      <c r="F118" s="102"/>
      <c r="G118" s="102"/>
      <c r="H118" s="102"/>
      <c r="I118" s="102"/>
      <c r="J118" s="35">
        <v>0.06</v>
      </c>
      <c r="K118" s="103" t="e">
        <f>J116*J118</f>
        <v>#REF!</v>
      </c>
      <c r="L118" s="103"/>
      <c r="N118" s="92" t="e">
        <f>N116*J118</f>
        <v>#REF!</v>
      </c>
      <c r="O118" s="93" t="e">
        <f>O116*J118</f>
        <v>#REF!</v>
      </c>
    </row>
    <row r="119" spans="1:15" x14ac:dyDescent="0.2">
      <c r="A119" s="33"/>
      <c r="B119" s="33"/>
      <c r="C119" s="33"/>
      <c r="D119" s="98" t="s">
        <v>406</v>
      </c>
      <c r="E119" s="98"/>
      <c r="F119" s="98"/>
      <c r="G119" s="98"/>
      <c r="H119" s="98"/>
      <c r="I119" s="98"/>
      <c r="J119" s="33"/>
      <c r="K119" s="99" t="e">
        <f>J116+K117+K118</f>
        <v>#REF!</v>
      </c>
      <c r="L119" s="100"/>
      <c r="N119" s="90" t="e">
        <f>N116+N117+N118</f>
        <v>#REF!</v>
      </c>
      <c r="O119" s="91" t="e">
        <f>O116+O117+O118</f>
        <v>#REF!</v>
      </c>
    </row>
    <row r="120" spans="1:15" x14ac:dyDescent="0.2">
      <c r="A120" s="33"/>
      <c r="B120" s="33"/>
      <c r="C120" s="33"/>
      <c r="D120" s="102" t="s">
        <v>407</v>
      </c>
      <c r="E120" s="102"/>
      <c r="F120" s="102"/>
      <c r="G120" s="102"/>
      <c r="H120" s="102"/>
      <c r="I120" s="102"/>
      <c r="J120" s="35">
        <v>0.21</v>
      </c>
      <c r="K120" s="103" t="e">
        <f>K119*J120</f>
        <v>#REF!</v>
      </c>
      <c r="L120" s="103"/>
      <c r="N120" s="92" t="e">
        <f>N119*J120</f>
        <v>#REF!</v>
      </c>
      <c r="O120" s="93" t="e">
        <f>O119*J120</f>
        <v>#REF!</v>
      </c>
    </row>
    <row r="121" spans="1:15" x14ac:dyDescent="0.2">
      <c r="A121" s="33"/>
      <c r="B121" s="33"/>
      <c r="C121" s="33"/>
      <c r="D121" s="98" t="s">
        <v>408</v>
      </c>
      <c r="E121" s="98"/>
      <c r="F121" s="98"/>
      <c r="G121" s="98"/>
      <c r="H121" s="98"/>
      <c r="I121" s="98"/>
      <c r="J121" s="33"/>
      <c r="K121" s="99" t="e">
        <f>K119+K120</f>
        <v>#REF!</v>
      </c>
      <c r="L121" s="100"/>
      <c r="N121" s="90" t="e">
        <f>N119+N120</f>
        <v>#REF!</v>
      </c>
      <c r="O121" s="91" t="e">
        <f>O119+O120</f>
        <v>#REF!</v>
      </c>
    </row>
    <row r="122" spans="1:15" x14ac:dyDescent="0.2">
      <c r="A122" s="33"/>
      <c r="B122" s="33"/>
      <c r="C122" s="33"/>
      <c r="D122" s="33"/>
      <c r="E122" s="33"/>
      <c r="F122" s="33"/>
      <c r="G122" s="33"/>
      <c r="H122" s="33"/>
      <c r="I122" s="33"/>
      <c r="J122" s="33"/>
      <c r="K122" s="33"/>
      <c r="L122" s="33"/>
      <c r="N122" s="90"/>
      <c r="O122" s="90"/>
    </row>
    <row r="123" spans="1:15" ht="27" customHeight="1" x14ac:dyDescent="0.2">
      <c r="A123" s="33"/>
      <c r="B123" s="101" t="s">
        <v>422</v>
      </c>
      <c r="C123" s="101"/>
      <c r="D123" s="101"/>
      <c r="E123" s="101"/>
      <c r="F123" s="101"/>
      <c r="G123" s="101"/>
      <c r="H123" s="101"/>
      <c r="I123" s="101"/>
      <c r="J123" s="101"/>
      <c r="K123" s="101"/>
      <c r="L123" s="33"/>
    </row>
    <row r="124" spans="1:15" x14ac:dyDescent="0.2">
      <c r="N124" s="87"/>
      <c r="O124" s="87"/>
    </row>
    <row r="125" spans="1:15" x14ac:dyDescent="0.2">
      <c r="A125" s="27"/>
      <c r="B125" s="101" t="s">
        <v>421</v>
      </c>
      <c r="C125" s="101"/>
      <c r="D125" s="101"/>
      <c r="E125" s="101"/>
      <c r="F125" s="101"/>
      <c r="G125" s="101"/>
      <c r="H125" s="101"/>
      <c r="I125" s="101"/>
      <c r="J125" s="101"/>
      <c r="K125" s="101"/>
      <c r="L125" s="27"/>
    </row>
  </sheetData>
  <mergeCells count="154">
    <mergeCell ref="C4:I4"/>
    <mergeCell ref="C5:I5"/>
    <mergeCell ref="C6:I6"/>
    <mergeCell ref="C7:I7"/>
    <mergeCell ref="A1:L1"/>
    <mergeCell ref="A2:L2"/>
    <mergeCell ref="C3:D3"/>
    <mergeCell ref="C14:I14"/>
    <mergeCell ref="C17:I17"/>
    <mergeCell ref="C12:I12"/>
    <mergeCell ref="C13:I13"/>
    <mergeCell ref="C18:I18"/>
    <mergeCell ref="C19:I19"/>
    <mergeCell ref="C20:I20"/>
    <mergeCell ref="C16:D16"/>
    <mergeCell ref="C8:I8"/>
    <mergeCell ref="C9:I9"/>
    <mergeCell ref="C10:I10"/>
    <mergeCell ref="C11:I11"/>
    <mergeCell ref="C27:I27"/>
    <mergeCell ref="C15:I15"/>
    <mergeCell ref="C28:I28"/>
    <mergeCell ref="C29:I29"/>
    <mergeCell ref="C30:I30"/>
    <mergeCell ref="C31:I31"/>
    <mergeCell ref="C21:I21"/>
    <mergeCell ref="C22:I22"/>
    <mergeCell ref="C23:I23"/>
    <mergeCell ref="C25:I25"/>
    <mergeCell ref="C26:I26"/>
    <mergeCell ref="C24:D24"/>
    <mergeCell ref="C41:D41"/>
    <mergeCell ref="C36:I36"/>
    <mergeCell ref="C37:I37"/>
    <mergeCell ref="C38:I38"/>
    <mergeCell ref="C39:I39"/>
    <mergeCell ref="C40:I40"/>
    <mergeCell ref="C32:I32"/>
    <mergeCell ref="C33:I33"/>
    <mergeCell ref="C34:I34"/>
    <mergeCell ref="C35:I35"/>
    <mergeCell ref="C47:I47"/>
    <mergeCell ref="C48:I48"/>
    <mergeCell ref="C49:I49"/>
    <mergeCell ref="C50:I50"/>
    <mergeCell ref="C42:I42"/>
    <mergeCell ref="C43:I43"/>
    <mergeCell ref="C44:I44"/>
    <mergeCell ref="C45:I45"/>
    <mergeCell ref="C46:I46"/>
    <mergeCell ref="C80:I80"/>
    <mergeCell ref="C81:I81"/>
    <mergeCell ref="C58:I58"/>
    <mergeCell ref="C59:I59"/>
    <mergeCell ref="C60:I60"/>
    <mergeCell ref="C52:I52"/>
    <mergeCell ref="C53:I53"/>
    <mergeCell ref="C54:I54"/>
    <mergeCell ref="C55:I55"/>
    <mergeCell ref="C56:I56"/>
    <mergeCell ref="C76:I76"/>
    <mergeCell ref="C77:I77"/>
    <mergeCell ref="C66:I66"/>
    <mergeCell ref="C67:I67"/>
    <mergeCell ref="C69:I69"/>
    <mergeCell ref="C70:I70"/>
    <mergeCell ref="C71:I71"/>
    <mergeCell ref="C61:I61"/>
    <mergeCell ref="C62:I62"/>
    <mergeCell ref="C63:I63"/>
    <mergeCell ref="C64:I64"/>
    <mergeCell ref="C65:I65"/>
    <mergeCell ref="A103:C103"/>
    <mergeCell ref="D103:I103"/>
    <mergeCell ref="J103:L103"/>
    <mergeCell ref="A104:C104"/>
    <mergeCell ref="D104:I104"/>
    <mergeCell ref="J104:L104"/>
    <mergeCell ref="C93:I93"/>
    <mergeCell ref="C94:I94"/>
    <mergeCell ref="C95:I95"/>
    <mergeCell ref="C96:I96"/>
    <mergeCell ref="C97:I97"/>
    <mergeCell ref="K121:L121"/>
    <mergeCell ref="A105:C105"/>
    <mergeCell ref="D105:I105"/>
    <mergeCell ref="J105:L105"/>
    <mergeCell ref="A106:C106"/>
    <mergeCell ref="A107:C107"/>
    <mergeCell ref="A108:C108"/>
    <mergeCell ref="A109:C109"/>
    <mergeCell ref="A110:C110"/>
    <mergeCell ref="A111:C111"/>
    <mergeCell ref="J106:L106"/>
    <mergeCell ref="J107:L107"/>
    <mergeCell ref="J108:L108"/>
    <mergeCell ref="J109:L109"/>
    <mergeCell ref="J110:L110"/>
    <mergeCell ref="J111:L111"/>
    <mergeCell ref="D106:I106"/>
    <mergeCell ref="D107:I107"/>
    <mergeCell ref="D108:I108"/>
    <mergeCell ref="D109:I109"/>
    <mergeCell ref="D110:I110"/>
    <mergeCell ref="D111:I111"/>
    <mergeCell ref="D112:I112"/>
    <mergeCell ref="B123:K123"/>
    <mergeCell ref="B125:K125"/>
    <mergeCell ref="J112:L112"/>
    <mergeCell ref="J113:L113"/>
    <mergeCell ref="J114:L114"/>
    <mergeCell ref="J115:L115"/>
    <mergeCell ref="J116:L116"/>
    <mergeCell ref="D116:I116"/>
    <mergeCell ref="D117:I117"/>
    <mergeCell ref="D118:I118"/>
    <mergeCell ref="K117:L117"/>
    <mergeCell ref="K118:L118"/>
    <mergeCell ref="A112:C112"/>
    <mergeCell ref="A113:C113"/>
    <mergeCell ref="A114:C114"/>
    <mergeCell ref="A115:C115"/>
    <mergeCell ref="D115:I115"/>
    <mergeCell ref="D113:I113"/>
    <mergeCell ref="D114:I114"/>
    <mergeCell ref="D119:I119"/>
    <mergeCell ref="D120:I120"/>
    <mergeCell ref="D121:I121"/>
    <mergeCell ref="K119:L119"/>
    <mergeCell ref="K120:L120"/>
    <mergeCell ref="C51:D51"/>
    <mergeCell ref="C57:D57"/>
    <mergeCell ref="C68:D68"/>
    <mergeCell ref="C73:D73"/>
    <mergeCell ref="C82:D82"/>
    <mergeCell ref="C86:D86"/>
    <mergeCell ref="C91:D91"/>
    <mergeCell ref="C99:D99"/>
    <mergeCell ref="A87:B87"/>
    <mergeCell ref="A92:B92"/>
    <mergeCell ref="C98:I98"/>
    <mergeCell ref="C87:I87"/>
    <mergeCell ref="C88:I88"/>
    <mergeCell ref="C89:I89"/>
    <mergeCell ref="C90:I90"/>
    <mergeCell ref="C92:I92"/>
    <mergeCell ref="C78:I78"/>
    <mergeCell ref="C79:I79"/>
    <mergeCell ref="C83:I83"/>
    <mergeCell ref="C84:I84"/>
    <mergeCell ref="C85:I85"/>
    <mergeCell ref="C72:I72"/>
    <mergeCell ref="C74:I74"/>
    <mergeCell ref="C75:I75"/>
  </mergeCells>
  <phoneticPr fontId="17" type="noConversion"/>
  <pageMargins left="0.62992125984251968" right="0.47244094488188981" top="0.47244094488188981" bottom="0.47244094488188981" header="0" footer="0"/>
  <pageSetup paperSize="9" orientation="portrait" r:id="rId1"/>
  <rowBreaks count="2" manualBreakCount="2">
    <brk id="3" max="11" man="1"/>
    <brk id="41"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Descripción</vt:lpstr>
      <vt:lpstr>Resumen</vt:lpstr>
      <vt:lpstr>Descripción!Área_de_impresión</vt:lpstr>
      <vt:lpstr>Resumen!Área_de_impresión</vt:lpstr>
      <vt:lpstr>Descripción!Títulos_a_imprimir</vt:lpstr>
      <vt:lpstr>Resumen!Títulos_a_imprimir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Saralegi Larrazabal-</dc:creator>
  <cp:lastModifiedBy>Cesar Saralegi Larrazabal-</cp:lastModifiedBy>
  <cp:lastPrinted>2022-10-10T14:28:09Z</cp:lastPrinted>
  <dcterms:created xsi:type="dcterms:W3CDTF">2022-12-19T16:47:03Z</dcterms:created>
  <dcterms:modified xsi:type="dcterms:W3CDTF">2022-12-19T16:47:03Z</dcterms:modified>
</cp:coreProperties>
</file>